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5195" windowHeight="6150"/>
  </bookViews>
  <sheets>
    <sheet name="Монеты" sheetId="7" r:id="rId1"/>
  </sheets>
  <calcPr calcId="145621"/>
</workbook>
</file>

<file path=xl/calcChain.xml><?xml version="1.0" encoding="utf-8"?>
<calcChain xmlns="http://schemas.openxmlformats.org/spreadsheetml/2006/main">
  <c r="Q65" i="7" l="1"/>
  <c r="N65" i="7"/>
  <c r="H65" i="7"/>
  <c r="G65" i="7"/>
  <c r="G5" i="7"/>
  <c r="G6" i="7"/>
  <c r="G7" i="7"/>
  <c r="G8" i="7"/>
  <c r="G41" i="7"/>
  <c r="G53" i="7"/>
  <c r="G55" i="7"/>
  <c r="G54" i="7"/>
  <c r="F64" i="7"/>
  <c r="G64" i="7" s="1"/>
  <c r="G70" i="7"/>
  <c r="G73" i="7"/>
  <c r="G76" i="7"/>
  <c r="G77" i="7"/>
  <c r="F79" i="7"/>
  <c r="G79" i="7" s="1"/>
  <c r="G81" i="7"/>
  <c r="F84" i="7"/>
  <c r="G84" i="7" s="1"/>
  <c r="G85" i="7"/>
  <c r="G87" i="7"/>
  <c r="F88" i="7"/>
  <c r="G88" i="7" s="1"/>
  <c r="G99" i="7"/>
  <c r="Q99" i="7"/>
  <c r="N99" i="7"/>
  <c r="H99" i="7"/>
  <c r="Q100" i="7"/>
  <c r="O100" i="7"/>
  <c r="N100" i="7"/>
  <c r="H100" i="7"/>
  <c r="F100" i="7"/>
  <c r="G100" i="7"/>
  <c r="Q102" i="7"/>
  <c r="N102" i="7"/>
  <c r="H102" i="7"/>
  <c r="G102" i="7"/>
  <c r="Q103" i="7"/>
  <c r="O103" i="7"/>
  <c r="N103" i="7"/>
  <c r="H103" i="7"/>
  <c r="F103" i="7"/>
  <c r="G103" i="7"/>
  <c r="H8" i="7"/>
  <c r="H7" i="7"/>
  <c r="H6" i="7"/>
  <c r="H5" i="7"/>
  <c r="N10" i="7"/>
  <c r="H10" i="7"/>
  <c r="G10" i="7"/>
  <c r="Q114" i="7"/>
  <c r="Q113" i="7"/>
  <c r="Q112" i="7"/>
  <c r="Q111" i="7"/>
  <c r="Q110" i="7"/>
  <c r="Q109" i="7"/>
  <c r="Q108" i="7"/>
  <c r="Q107" i="7"/>
  <c r="Q106" i="7"/>
  <c r="Q105" i="7"/>
  <c r="Q104" i="7"/>
  <c r="Q101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4" i="7"/>
  <c r="Q63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1" i="7"/>
  <c r="Q20" i="7"/>
  <c r="Q19" i="7"/>
  <c r="Q18" i="7"/>
  <c r="Q17" i="7"/>
  <c r="Q16" i="7"/>
  <c r="Q15" i="7"/>
  <c r="Q10" i="7"/>
  <c r="Q9" i="7"/>
  <c r="Q8" i="7"/>
  <c r="Q7" i="7"/>
  <c r="Q6" i="7"/>
  <c r="Q5" i="7"/>
  <c r="H79" i="7"/>
  <c r="H66" i="7"/>
  <c r="H86" i="7"/>
  <c r="H76" i="7"/>
  <c r="H68" i="7"/>
  <c r="H75" i="7"/>
  <c r="H84" i="7"/>
  <c r="H93" i="7"/>
  <c r="H82" i="7"/>
  <c r="H64" i="7"/>
  <c r="H70" i="7"/>
  <c r="H73" i="7"/>
  <c r="H77" i="7"/>
  <c r="H81" i="7"/>
  <c r="H85" i="7"/>
  <c r="H87" i="7"/>
  <c r="H88" i="7"/>
  <c r="H34" i="7"/>
  <c r="H26" i="7"/>
  <c r="H46" i="7"/>
  <c r="H41" i="7"/>
  <c r="H53" i="7"/>
  <c r="H55" i="7"/>
  <c r="H54" i="7"/>
  <c r="N41" i="7"/>
  <c r="N55" i="7"/>
  <c r="N87" i="7"/>
  <c r="H32" i="7"/>
  <c r="H18" i="7"/>
  <c r="H107" i="7"/>
  <c r="H110" i="7"/>
  <c r="N114" i="7"/>
  <c r="H114" i="7"/>
  <c r="G114" i="7"/>
  <c r="A100" i="7"/>
  <c r="A101" i="7"/>
  <c r="A102" i="7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N113" i="7"/>
  <c r="H113" i="7"/>
  <c r="G113" i="7"/>
  <c r="N112" i="7"/>
  <c r="H112" i="7"/>
  <c r="G112" i="7"/>
  <c r="N111" i="7"/>
  <c r="H111" i="7"/>
  <c r="G111" i="7"/>
  <c r="N110" i="7"/>
  <c r="G110" i="7"/>
  <c r="N109" i="7"/>
  <c r="H109" i="7"/>
  <c r="G109" i="7"/>
  <c r="N108" i="7"/>
  <c r="H108" i="7"/>
  <c r="G108" i="7"/>
  <c r="N107" i="7"/>
  <c r="G107" i="7"/>
  <c r="N106" i="7"/>
  <c r="H106" i="7"/>
  <c r="G106" i="7"/>
  <c r="N105" i="7"/>
  <c r="H105" i="7"/>
  <c r="G105" i="7"/>
  <c r="N104" i="7"/>
  <c r="H104" i="7"/>
  <c r="G104" i="7"/>
  <c r="H101" i="7"/>
  <c r="N133" i="7"/>
  <c r="H133" i="7"/>
  <c r="N132" i="7"/>
  <c r="N131" i="7"/>
  <c r="H131" i="7"/>
  <c r="N125" i="7"/>
  <c r="H125" i="7"/>
  <c r="N5" i="7"/>
  <c r="O5" i="7"/>
  <c r="N6" i="7"/>
  <c r="O6" i="7"/>
  <c r="N7" i="7"/>
  <c r="O7" i="7"/>
  <c r="N8" i="7"/>
  <c r="O8" i="7"/>
  <c r="H9" i="7"/>
  <c r="N9" i="7"/>
  <c r="H15" i="7"/>
  <c r="N15" i="7"/>
  <c r="H16" i="7"/>
  <c r="N16" i="7"/>
  <c r="H17" i="7"/>
  <c r="N17" i="7"/>
  <c r="N18" i="7"/>
  <c r="H19" i="7"/>
  <c r="N19" i="7"/>
  <c r="H20" i="7"/>
  <c r="N20" i="7"/>
  <c r="H21" i="7"/>
  <c r="N21" i="7"/>
  <c r="N26" i="7"/>
  <c r="O26" i="7"/>
  <c r="H27" i="7"/>
  <c r="N27" i="7"/>
  <c r="H28" i="7"/>
  <c r="N28" i="7"/>
  <c r="H29" i="7"/>
  <c r="N29" i="7"/>
  <c r="H30" i="7"/>
  <c r="N30" i="7"/>
  <c r="N31" i="7"/>
  <c r="O31" i="7"/>
  <c r="N32" i="7"/>
  <c r="O32" i="7"/>
  <c r="N33" i="7"/>
  <c r="O33" i="7"/>
  <c r="N34" i="7"/>
  <c r="O34" i="7"/>
  <c r="N35" i="7"/>
  <c r="O35" i="7"/>
  <c r="N36" i="7"/>
  <c r="O36" i="7"/>
  <c r="N37" i="7"/>
  <c r="O37" i="7"/>
  <c r="H38" i="7"/>
  <c r="N38" i="7"/>
  <c r="H39" i="7"/>
  <c r="N39" i="7"/>
  <c r="H40" i="7"/>
  <c r="N40" i="7"/>
  <c r="H42" i="7"/>
  <c r="N42" i="7"/>
  <c r="H43" i="7"/>
  <c r="N43" i="7"/>
  <c r="N44" i="7"/>
  <c r="O44" i="7"/>
  <c r="H45" i="7"/>
  <c r="N45" i="7"/>
  <c r="N46" i="7"/>
  <c r="H47" i="7"/>
  <c r="N47" i="7"/>
  <c r="H48" i="7"/>
  <c r="N48" i="7"/>
  <c r="H49" i="7"/>
  <c r="N49" i="7"/>
  <c r="H50" i="7"/>
  <c r="N50" i="7"/>
  <c r="N51" i="7"/>
  <c r="O51" i="7"/>
  <c r="H52" i="7"/>
  <c r="N52" i="7"/>
  <c r="N53" i="7"/>
  <c r="N54" i="7"/>
  <c r="O54" i="7"/>
  <c r="H56" i="7"/>
  <c r="N56" i="7"/>
  <c r="H57" i="7"/>
  <c r="N57" i="7"/>
  <c r="H58" i="7"/>
  <c r="N58" i="7"/>
  <c r="H63" i="7"/>
  <c r="N63" i="7"/>
  <c r="N64" i="7"/>
  <c r="O64" i="7"/>
  <c r="N66" i="7"/>
  <c r="O66" i="7"/>
  <c r="H67" i="7"/>
  <c r="N67" i="7"/>
  <c r="N68" i="7"/>
  <c r="H69" i="7"/>
  <c r="N69" i="7"/>
  <c r="N70" i="7"/>
  <c r="H71" i="7"/>
  <c r="N71" i="7"/>
  <c r="H72" i="7"/>
  <c r="N72" i="7"/>
  <c r="N73" i="7"/>
  <c r="H74" i="7"/>
  <c r="N74" i="7"/>
  <c r="N75" i="7"/>
  <c r="N76" i="7"/>
  <c r="N77" i="7"/>
  <c r="H78" i="7"/>
  <c r="N78" i="7"/>
  <c r="N79" i="7"/>
  <c r="O79" i="7"/>
  <c r="H80" i="7"/>
  <c r="N80" i="7"/>
  <c r="N81" i="7"/>
  <c r="N82" i="7"/>
  <c r="N83" i="7"/>
  <c r="O83" i="7"/>
  <c r="N84" i="7"/>
  <c r="O84" i="7"/>
  <c r="N85" i="7"/>
  <c r="N86" i="7"/>
  <c r="N88" i="7"/>
  <c r="O88" i="7"/>
  <c r="H89" i="7"/>
  <c r="N89" i="7"/>
  <c r="H90" i="7"/>
  <c r="N90" i="7"/>
  <c r="H91" i="7"/>
  <c r="N91" i="7"/>
  <c r="H92" i="7"/>
  <c r="N92" i="7"/>
  <c r="N93" i="7"/>
  <c r="O93" i="7"/>
  <c r="H94" i="7"/>
  <c r="N94" i="7"/>
  <c r="N101" i="7"/>
  <c r="N119" i="7"/>
  <c r="H120" i="7"/>
  <c r="N120" i="7"/>
  <c r="H121" i="7"/>
  <c r="N121" i="7"/>
  <c r="H122" i="7"/>
  <c r="N122" i="7"/>
  <c r="A27" i="7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G28" i="7"/>
  <c r="H31" i="7"/>
  <c r="H33" i="7"/>
  <c r="H35" i="7"/>
  <c r="H36" i="7"/>
  <c r="H37" i="7"/>
  <c r="H44" i="7"/>
  <c r="H51" i="7"/>
  <c r="H83" i="7"/>
  <c r="G101" i="7"/>
  <c r="O132" i="7"/>
  <c r="O119" i="7"/>
  <c r="N126" i="7"/>
  <c r="N124" i="7"/>
  <c r="N123" i="7"/>
  <c r="H126" i="7"/>
  <c r="H124" i="7"/>
  <c r="H123" i="7"/>
  <c r="G94" i="7"/>
  <c r="G93" i="7"/>
  <c r="G92" i="7"/>
  <c r="G91" i="7"/>
  <c r="G90" i="7"/>
  <c r="G89" i="7"/>
  <c r="G86" i="7"/>
  <c r="G83" i="7"/>
  <c r="G82" i="7"/>
  <c r="G80" i="7"/>
  <c r="G78" i="7"/>
  <c r="G75" i="7"/>
  <c r="G74" i="7"/>
  <c r="G72" i="7"/>
  <c r="G71" i="7"/>
  <c r="G69" i="7"/>
  <c r="G68" i="7"/>
  <c r="G67" i="7"/>
  <c r="F66" i="7"/>
  <c r="G66" i="7"/>
  <c r="G63" i="7"/>
  <c r="G58" i="7"/>
  <c r="G57" i="7"/>
  <c r="G56" i="7"/>
  <c r="G52" i="7"/>
  <c r="G51" i="7"/>
  <c r="G50" i="7"/>
  <c r="G49" i="7"/>
  <c r="G48" i="7"/>
  <c r="G47" i="7"/>
  <c r="G46" i="7"/>
  <c r="G45" i="7"/>
  <c r="G44" i="7"/>
  <c r="G43" i="7"/>
  <c r="G42" i="7"/>
  <c r="G40" i="7"/>
  <c r="G39" i="7"/>
  <c r="G38" i="7"/>
  <c r="F37" i="7"/>
  <c r="G37" i="7" s="1"/>
  <c r="F36" i="7"/>
  <c r="G36" i="7" s="1"/>
  <c r="F35" i="7"/>
  <c r="G35" i="7" s="1"/>
  <c r="F34" i="7"/>
  <c r="G34" i="7"/>
  <c r="F33" i="7"/>
  <c r="G33" i="7" s="1"/>
  <c r="F32" i="7"/>
  <c r="G32" i="7"/>
  <c r="G31" i="7"/>
  <c r="G30" i="7"/>
  <c r="G29" i="7"/>
  <c r="G27" i="7"/>
  <c r="F26" i="7"/>
  <c r="G26" i="7"/>
  <c r="G21" i="7"/>
  <c r="G20" i="7"/>
  <c r="G19" i="7"/>
  <c r="G18" i="7"/>
  <c r="G17" i="7"/>
  <c r="G16" i="7"/>
  <c r="G15" i="7"/>
  <c r="G9" i="7"/>
  <c r="F132" i="7"/>
  <c r="G132" i="7" s="1"/>
  <c r="G133" i="7"/>
  <c r="G131" i="7"/>
  <c r="G120" i="7"/>
  <c r="G121" i="7"/>
  <c r="G122" i="7"/>
  <c r="G123" i="7"/>
  <c r="G124" i="7"/>
  <c r="G125" i="7"/>
  <c r="G126" i="7"/>
  <c r="F119" i="7"/>
  <c r="G119" i="7" s="1"/>
  <c r="H132" i="7"/>
  <c r="F134" i="7" s="1"/>
  <c r="A132" i="7"/>
  <c r="A133" i="7"/>
  <c r="H119" i="7"/>
  <c r="A120" i="7"/>
  <c r="A121" i="7" s="1"/>
  <c r="A122" i="7" s="1"/>
  <c r="A123" i="7" s="1"/>
  <c r="A124" i="7" s="1"/>
  <c r="A125" i="7" s="1"/>
  <c r="A126" i="7" s="1"/>
  <c r="A64" i="7"/>
  <c r="A65" i="7"/>
  <c r="A66" i="7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16" i="7"/>
  <c r="A17" i="7" s="1"/>
  <c r="A18" i="7" s="1"/>
  <c r="A19" i="7"/>
  <c r="A20" i="7" s="1"/>
  <c r="A21" i="7" s="1"/>
  <c r="A6" i="7"/>
  <c r="A7" i="7" s="1"/>
  <c r="A8" i="7" s="1"/>
  <c r="A9" i="7" s="1"/>
  <c r="A10" i="7" s="1"/>
  <c r="H130" i="7" l="1"/>
  <c r="G118" i="7"/>
  <c r="F127" i="7"/>
  <c r="H118" i="7"/>
  <c r="G98" i="7"/>
  <c r="H98" i="7"/>
  <c r="H62" i="7"/>
  <c r="G62" i="7"/>
  <c r="F3" i="7"/>
  <c r="F22" i="7"/>
  <c r="G14" i="7"/>
  <c r="F11" i="7"/>
  <c r="H4" i="7"/>
  <c r="G25" i="7"/>
  <c r="G130" i="7"/>
  <c r="G4" i="7"/>
  <c r="F115" i="7"/>
  <c r="F95" i="7"/>
  <c r="H25" i="7"/>
  <c r="H14" i="7"/>
  <c r="F59" i="7"/>
  <c r="H3" i="7" l="1"/>
  <c r="I1" i="7"/>
  <c r="G3" i="7"/>
  <c r="J1" i="7" l="1"/>
</calcChain>
</file>

<file path=xl/comments1.xml><?xml version="1.0" encoding="utf-8"?>
<comments xmlns="http://schemas.openxmlformats.org/spreadsheetml/2006/main">
  <authors>
    <author>vvg</author>
  </authors>
  <commentList>
    <comment ref="J1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Всего должно быть 111 10 рублевых монет
</t>
        </r>
      </text>
    </comment>
    <comment ref="F3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Количество всех имеющихся в наличии 10 рублевых монет</t>
        </r>
      </text>
    </comment>
    <comment ref="G3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Сумма  всех монет в рублях </t>
        </r>
      </text>
    </comment>
    <comment ref="H3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Количество всех монет разных монетных дворов </t>
        </r>
      </text>
    </comment>
    <comment ref="B7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Никто не забыт...</t>
        </r>
      </text>
    </comment>
    <comment ref="F11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3 на 3 +1  и т.д.</t>
        </r>
      </text>
    </comment>
    <comment ref="F22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0 на 0 +1  и т.д.</t>
        </r>
      </text>
    </comment>
    <comment ref="F59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13 на 13 +1  и т.д.</t>
        </r>
      </text>
    </comment>
    <comment ref="F95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9 на 9 +1  и т.д.</t>
        </r>
      </text>
    </comment>
    <comment ref="F115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2 на 2 +1  и т.д.</t>
        </r>
      </text>
    </comment>
    <comment ref="F127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1 на 1 +1  и т.д.</t>
        </r>
      </text>
    </comment>
    <comment ref="F134" authorId="0">
      <text>
        <r>
          <rPr>
            <b/>
            <sz val="8"/>
            <color indexed="81"/>
            <rFont val="Tahoma"/>
            <charset val="204"/>
          </rPr>
          <t>vvg:</t>
        </r>
        <r>
          <rPr>
            <sz val="8"/>
            <color indexed="81"/>
            <rFont val="Tahoma"/>
            <charset val="204"/>
          </rPr>
          <t xml:space="preserve">
Если добавится город и монет будет 2шт. разных монетных дворов, то нужно будет изменить число 1 на 1 +1  и т.д.</t>
        </r>
      </text>
    </comment>
  </commentList>
</comments>
</file>

<file path=xl/sharedStrings.xml><?xml version="1.0" encoding="utf-8"?>
<sst xmlns="http://schemas.openxmlformats.org/spreadsheetml/2006/main" count="312" uniqueCount="119">
  <si>
    <t>Название города</t>
  </si>
  <si>
    <t>шт.</t>
  </si>
  <si>
    <t>Азов</t>
  </si>
  <si>
    <t>Белгород</t>
  </si>
  <si>
    <t>Боровск</t>
  </si>
  <si>
    <t>Великий Новгород</t>
  </si>
  <si>
    <t>Великий Устюг</t>
  </si>
  <si>
    <t>Владимир</t>
  </si>
  <si>
    <t>Вологда</t>
  </si>
  <si>
    <t>Выборг</t>
  </si>
  <si>
    <t>Галич</t>
  </si>
  <si>
    <t>Гдов</t>
  </si>
  <si>
    <t>Дербент</t>
  </si>
  <si>
    <t>Дмитров</t>
  </si>
  <si>
    <t>Дорогобуж</t>
  </si>
  <si>
    <t>Казань</t>
  </si>
  <si>
    <t>Калининград</t>
  </si>
  <si>
    <t>Калуга</t>
  </si>
  <si>
    <t>Каргополь</t>
  </si>
  <si>
    <t>Касимов</t>
  </si>
  <si>
    <t>Кемь</t>
  </si>
  <si>
    <t>Кострома</t>
  </si>
  <si>
    <t>Москва</t>
  </si>
  <si>
    <t>Муром</t>
  </si>
  <si>
    <t>Мценск</t>
  </si>
  <si>
    <t>Приозерск</t>
  </si>
  <si>
    <t>Псков</t>
  </si>
  <si>
    <t>Ряжск</t>
  </si>
  <si>
    <t>Смоленск</t>
  </si>
  <si>
    <t>Старая русса</t>
  </si>
  <si>
    <t>Торжок</t>
  </si>
  <si>
    <t>Архангельская область</t>
  </si>
  <si>
    <t>Астраханская область</t>
  </si>
  <si>
    <t>Кировская область</t>
  </si>
  <si>
    <t>Краснодарский край</t>
  </si>
  <si>
    <t>Ленинградская область</t>
  </si>
  <si>
    <t>Липецкая область</t>
  </si>
  <si>
    <t>Новосибирская область</t>
  </si>
  <si>
    <t>Орловская область</t>
  </si>
  <si>
    <t>Приморский край</t>
  </si>
  <si>
    <t>Ростовская область</t>
  </si>
  <si>
    <t>Сахалинская область</t>
  </si>
  <si>
    <t>Свердловская область</t>
  </si>
  <si>
    <t>Тверская область</t>
  </si>
  <si>
    <t>Читинская область</t>
  </si>
  <si>
    <t>Кабардино-Балкарская республика</t>
  </si>
  <si>
    <t>Республика Адыгея</t>
  </si>
  <si>
    <t>Республика Алтай</t>
  </si>
  <si>
    <t>Республика Башкортостан</t>
  </si>
  <si>
    <t>Республика Калмыкия</t>
  </si>
  <si>
    <t>Республика Коми</t>
  </si>
  <si>
    <t>Республика Саха (Якутия)</t>
  </si>
  <si>
    <t>Республика Татарстан</t>
  </si>
  <si>
    <t>Республика Хакасия</t>
  </si>
  <si>
    <t>Удмуртская республика</t>
  </si>
  <si>
    <t>Вооруж. силы</t>
  </si>
  <si>
    <t>рубля</t>
  </si>
  <si>
    <t>изобр. Гагарина</t>
  </si>
  <si>
    <t>Ленинград</t>
  </si>
  <si>
    <t>Мурманск</t>
  </si>
  <si>
    <t>Новоросийск</t>
  </si>
  <si>
    <t>Сталинград</t>
  </si>
  <si>
    <t>Тула</t>
  </si>
  <si>
    <t>рубль</t>
  </si>
  <si>
    <t>Обыкновенный</t>
  </si>
  <si>
    <t>Пушкин</t>
  </si>
  <si>
    <t>СНГ</t>
  </si>
  <si>
    <t>Еврейская автономная область</t>
  </si>
  <si>
    <t>10 рублей</t>
  </si>
  <si>
    <t>Брянск</t>
  </si>
  <si>
    <t>Юрьевец</t>
  </si>
  <si>
    <t>Пермский край</t>
  </si>
  <si>
    <t>Ненецкий автономный округ</t>
  </si>
  <si>
    <t>Чеченская республика</t>
  </si>
  <si>
    <t>Ямало-Ненецкий автономный округ</t>
  </si>
  <si>
    <t>Всероссийская перепись населения</t>
  </si>
  <si>
    <t>Итого нет в наличии</t>
  </si>
  <si>
    <t>Всего нет в наличии</t>
  </si>
  <si>
    <t>Обмен</t>
  </si>
  <si>
    <t>ММД</t>
  </si>
  <si>
    <t>СПМД</t>
  </si>
  <si>
    <t>Воронежская область</t>
  </si>
  <si>
    <t>Республика Бурятия</t>
  </si>
  <si>
    <t>Елец</t>
  </si>
  <si>
    <t>Владикавказ</t>
  </si>
  <si>
    <t>Ельня</t>
  </si>
  <si>
    <t>Курск</t>
  </si>
  <si>
    <t>Малгобек</t>
  </si>
  <si>
    <t>Орёл</t>
  </si>
  <si>
    <t>Ржев</t>
  </si>
  <si>
    <t>Города воинской славы</t>
  </si>
  <si>
    <t>Знаменательные даты</t>
  </si>
  <si>
    <t>Министерства</t>
  </si>
  <si>
    <t>Древние города России</t>
  </si>
  <si>
    <t>Российская Федерация</t>
  </si>
  <si>
    <t>40-летие космического полета Ю.А. Гагарина</t>
  </si>
  <si>
    <t>55-ая годовщина Победы в ВОВ 1941-1945 гг.</t>
  </si>
  <si>
    <t>60-ая годовщина Победы в ВОВ 1941-1945 гг.</t>
  </si>
  <si>
    <t>Дата</t>
  </si>
  <si>
    <t>+</t>
  </si>
  <si>
    <t>Официальная эмблема 65-летия Победы</t>
  </si>
  <si>
    <t>Министерство внутренних дел</t>
  </si>
  <si>
    <t>Министерство иностранных дел</t>
  </si>
  <si>
    <t>Министрество образования</t>
  </si>
  <si>
    <t>Министерство финансов</t>
  </si>
  <si>
    <t>Министерство экономического развития и торговли</t>
  </si>
  <si>
    <t>Министерство юстиции</t>
  </si>
  <si>
    <t>Белозерск, Вологодская область</t>
  </si>
  <si>
    <t>2012 г.</t>
  </si>
  <si>
    <t>Великие Луки</t>
  </si>
  <si>
    <t>Воронеж</t>
  </si>
  <si>
    <t>Луга</t>
  </si>
  <si>
    <t>Полярный</t>
  </si>
  <si>
    <t>Ростов-на-дону</t>
  </si>
  <si>
    <t>Туапсе</t>
  </si>
  <si>
    <t>2011 г.</t>
  </si>
  <si>
    <t>50 лет первого полета человека в космос</t>
  </si>
  <si>
    <t>Елец, Липецкая обл.</t>
  </si>
  <si>
    <t>Cоликамск, Пермский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</si>
</sst>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ahoma"/>
    </font>
    <font>
      <sz val="10"/>
      <color indexed="8"/>
      <name val="Arial Cyr"/>
      <charset val="204"/>
    </font>
    <font>
      <b/>
      <u/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0"/>
      <color indexed="10"/>
      <name val="Arial Cyr"/>
      <charset val="204"/>
    </font>
    <font>
      <u/>
      <sz val="10"/>
      <color indexed="8"/>
      <name val="Arial Cyr"/>
      <charset val="204"/>
    </font>
    <font>
      <u/>
      <sz val="10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b/>
      <sz val="10"/>
      <color indexed="12"/>
      <name val="Arial Cyr"/>
      <charset val="204"/>
    </font>
    <font>
      <sz val="8"/>
      <name val="Arial Cyr"/>
      <charset val="204"/>
    </font>
    <font>
      <sz val="10"/>
      <color indexed="9"/>
      <name val="Tahoma"/>
    </font>
    <font>
      <b/>
      <sz val="10"/>
      <name val="Tahoma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/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wrapText="1"/>
    </xf>
    <xf numFmtId="0" fontId="5" fillId="0" borderId="0" xfId="1" applyFont="1" applyBorder="1" applyAlignment="1">
      <alignment horizont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Alignment="1"/>
    <xf numFmtId="0" fontId="3" fillId="0" borderId="0" xfId="1" applyFont="1" applyAlignment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3" fillId="3" borderId="0" xfId="1" applyFont="1" applyFill="1"/>
    <xf numFmtId="0" fontId="3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0" fillId="0" borderId="0" xfId="0" applyBorder="1"/>
    <xf numFmtId="0" fontId="14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1" applyNumberFormat="1" applyFont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4" fontId="3" fillId="0" borderId="1" xfId="1" applyNumberFormat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 vertical="center"/>
    </xf>
    <xf numFmtId="0" fontId="15" fillId="0" borderId="5" xfId="0" applyFont="1" applyBorder="1" applyAlignment="1"/>
    <xf numFmtId="0" fontId="15" fillId="0" borderId="6" xfId="0" applyFont="1" applyBorder="1" applyAlignment="1"/>
    <xf numFmtId="0" fontId="15" fillId="0" borderId="7" xfId="0" applyFont="1" applyBorder="1" applyAlignment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_бензин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workbookViewId="0">
      <selection activeCell="O5" sqref="O5"/>
    </sheetView>
  </sheetViews>
  <sheetFormatPr defaultRowHeight="12.75" outlineLevelCol="1" x14ac:dyDescent="0.2"/>
  <cols>
    <col min="1" max="1" width="3" bestFit="1" customWidth="1"/>
    <col min="2" max="2" width="31.5703125" customWidth="1"/>
    <col min="3" max="3" width="5.5703125" style="43" hidden="1" customWidth="1" outlineLevel="1"/>
    <col min="4" max="4" width="6.5703125" style="43" hidden="1" customWidth="1" outlineLevel="1"/>
    <col min="5" max="5" width="10.140625" style="56" hidden="1" customWidth="1" outlineLevel="1"/>
    <col min="6" max="6" width="8.42578125" customWidth="1" collapsed="1"/>
    <col min="7" max="7" width="6.7109375" customWidth="1"/>
    <col min="8" max="8" width="5.28515625" customWidth="1"/>
    <col min="9" max="9" width="5.42578125" bestFit="1" customWidth="1"/>
    <col min="10" max="10" width="6.42578125" bestFit="1" customWidth="1"/>
    <col min="11" max="11" width="2.28515625" customWidth="1"/>
    <col min="12" max="12" width="0.28515625" customWidth="1"/>
    <col min="13" max="13" width="6.42578125" hidden="1" customWidth="1"/>
    <col min="14" max="14" width="6.28515625" bestFit="1" customWidth="1"/>
    <col min="15" max="15" width="6.42578125" bestFit="1" customWidth="1"/>
    <col min="16" max="16" width="2.42578125" customWidth="1"/>
    <col min="17" max="17" width="41.28515625" bestFit="1" customWidth="1"/>
  </cols>
  <sheetData>
    <row r="1" spans="1:17" x14ac:dyDescent="0.2">
      <c r="A1" s="37">
        <v>10</v>
      </c>
      <c r="B1" s="45"/>
      <c r="C1" s="48"/>
      <c r="D1" s="48"/>
      <c r="E1" s="49"/>
      <c r="F1" s="65" t="s">
        <v>77</v>
      </c>
      <c r="G1" s="66"/>
      <c r="H1" s="67"/>
      <c r="I1" s="20">
        <f>F11+F22+F59+F95+F115</f>
        <v>118</v>
      </c>
      <c r="J1" s="44">
        <f>H3+I1</f>
        <v>118</v>
      </c>
    </row>
    <row r="2" spans="1:17" x14ac:dyDescent="0.2">
      <c r="A2" s="4"/>
      <c r="B2" s="4"/>
      <c r="C2" s="50"/>
      <c r="D2" s="50"/>
      <c r="E2" s="51"/>
      <c r="F2" s="1"/>
      <c r="G2" s="1"/>
      <c r="H2" s="1"/>
      <c r="I2" s="13"/>
      <c r="J2" s="13"/>
    </row>
    <row r="3" spans="1:17" x14ac:dyDescent="0.2">
      <c r="A3" s="4"/>
      <c r="B3" s="38" t="s">
        <v>68</v>
      </c>
      <c r="C3" s="1"/>
      <c r="D3" s="1"/>
      <c r="E3" s="52"/>
      <c r="F3" s="31">
        <f>SUM(F5:F10,F15:F21,F26:F58,F63:F94,F99:F114)</f>
        <v>0</v>
      </c>
      <c r="G3" s="2">
        <f>G4+G14+G25+G62+G98</f>
        <v>0</v>
      </c>
      <c r="H3" s="2">
        <f>H4+H14+H25+H62+H98</f>
        <v>0</v>
      </c>
      <c r="I3" s="7"/>
      <c r="J3" s="7"/>
      <c r="L3" s="74"/>
      <c r="M3" s="74"/>
      <c r="N3" s="73" t="s">
        <v>78</v>
      </c>
      <c r="O3" s="73"/>
    </row>
    <row r="4" spans="1:17" x14ac:dyDescent="0.2">
      <c r="A4" s="4"/>
      <c r="B4" s="10" t="s">
        <v>91</v>
      </c>
      <c r="C4" s="10" t="s">
        <v>79</v>
      </c>
      <c r="D4" s="10" t="s">
        <v>80</v>
      </c>
      <c r="E4" s="53" t="s">
        <v>98</v>
      </c>
      <c r="F4" s="5" t="s">
        <v>1</v>
      </c>
      <c r="G4" s="6">
        <f>SUM(G5:G9)</f>
        <v>0</v>
      </c>
      <c r="H4" s="6">
        <f>SUM(H5:H9)</f>
        <v>0</v>
      </c>
      <c r="I4" s="7" t="s">
        <v>79</v>
      </c>
      <c r="J4" s="7" t="s">
        <v>80</v>
      </c>
      <c r="L4" s="39"/>
      <c r="M4" s="39"/>
      <c r="N4" s="3" t="s">
        <v>79</v>
      </c>
      <c r="O4" s="3" t="s">
        <v>80</v>
      </c>
    </row>
    <row r="5" spans="1:17" x14ac:dyDescent="0.2">
      <c r="A5">
        <v>1</v>
      </c>
      <c r="B5" s="11" t="s">
        <v>95</v>
      </c>
      <c r="C5" s="5" t="s">
        <v>99</v>
      </c>
      <c r="D5" s="5" t="s">
        <v>99</v>
      </c>
      <c r="E5" s="54">
        <v>36991</v>
      </c>
      <c r="F5" s="32">
        <v>0</v>
      </c>
      <c r="G5" s="8">
        <f t="shared" ref="G5:G10" si="0">F5*$A$1</f>
        <v>0</v>
      </c>
      <c r="H5" s="33">
        <f>IF(I5=0,IF(J5=0,0,1),IF(J5=0,1,2))</f>
        <v>0</v>
      </c>
      <c r="I5" s="30">
        <v>0</v>
      </c>
      <c r="J5" s="30">
        <v>0</v>
      </c>
      <c r="L5" s="5"/>
      <c r="M5" s="5"/>
      <c r="N5" s="8" t="str">
        <f t="shared" ref="N5:O8" si="1">IF(I5&gt;=2,"обмен","нет")</f>
        <v>нет</v>
      </c>
      <c r="O5" s="8" t="str">
        <f t="shared" si="1"/>
        <v>нет</v>
      </c>
      <c r="Q5" s="4" t="str">
        <f>IF(I5+J5&gt;=2,"---------",IF(I5+J5=0,CONCATENATE(B5," ",$I$4, " и ",$J$4),IF(AND(I5=0,J5&gt;=1),CONCATENATE(B5," ",$I$4),CONCATENATE(B5," ",$J$4))))</f>
        <v>40-летие космического полета Ю.А. Гагарина ММД и СПМД</v>
      </c>
    </row>
    <row r="6" spans="1:17" x14ac:dyDescent="0.2">
      <c r="A6">
        <f>A5+1</f>
        <v>2</v>
      </c>
      <c r="B6" s="11" t="s">
        <v>96</v>
      </c>
      <c r="C6" s="5" t="s">
        <v>99</v>
      </c>
      <c r="D6" s="5" t="s">
        <v>99</v>
      </c>
      <c r="E6" s="54">
        <v>36650</v>
      </c>
      <c r="F6" s="32">
        <v>0</v>
      </c>
      <c r="G6" s="8">
        <f t="shared" si="0"/>
        <v>0</v>
      </c>
      <c r="H6" s="33">
        <f>IF(I6=0,IF(J6=0,0,1),IF(J6=0,1,2))</f>
        <v>0</v>
      </c>
      <c r="I6" s="30">
        <v>0</v>
      </c>
      <c r="J6" s="30">
        <v>0</v>
      </c>
      <c r="L6" s="5"/>
      <c r="M6" s="5"/>
      <c r="N6" s="8" t="str">
        <f t="shared" si="1"/>
        <v>нет</v>
      </c>
      <c r="O6" s="8" t="str">
        <f t="shared" si="1"/>
        <v>нет</v>
      </c>
      <c r="Q6" s="4" t="str">
        <f>IF(I6+J6&gt;=2,"---------",IF(I6+J6=0,CONCATENATE(B6," ",$I$4, " и ",$J$4),IF(AND(I6=0,J6&gt;=1),CONCATENATE(B6," ",$I$4),CONCATENATE(B6," ",$J$4))))</f>
        <v>55-ая годовщина Победы в ВОВ 1941-1945 гг. ММД и СПМД</v>
      </c>
    </row>
    <row r="7" spans="1:17" x14ac:dyDescent="0.2">
      <c r="A7">
        <f>A6+1</f>
        <v>3</v>
      </c>
      <c r="B7" s="11" t="s">
        <v>97</v>
      </c>
      <c r="C7" s="5" t="s">
        <v>99</v>
      </c>
      <c r="D7" s="5" t="s">
        <v>99</v>
      </c>
      <c r="E7" s="54">
        <v>38363</v>
      </c>
      <c r="F7" s="32">
        <v>0</v>
      </c>
      <c r="G7" s="8">
        <f t="shared" si="0"/>
        <v>0</v>
      </c>
      <c r="H7" s="33">
        <f>IF(I7=0,IF(J7=0,0,1),IF(J7=0,1,2))</f>
        <v>0</v>
      </c>
      <c r="I7" s="30">
        <v>0</v>
      </c>
      <c r="J7" s="30">
        <v>0</v>
      </c>
      <c r="L7" s="5"/>
      <c r="M7" s="5"/>
      <c r="N7" s="8" t="str">
        <f t="shared" si="1"/>
        <v>нет</v>
      </c>
      <c r="O7" s="8" t="str">
        <f t="shared" si="1"/>
        <v>нет</v>
      </c>
      <c r="Q7" s="4" t="str">
        <f>IF(I7+J7&gt;=2,"---------",IF(I7+J7=0,CONCATENATE(B7," ",$I$4, " и ",$J$4),IF(AND(I7=0,J7&gt;=1),CONCATENATE(B7," ",$I$4),CONCATENATE(B7," ",$J$4))))</f>
        <v>60-ая годовщина Победы в ВОВ 1941-1945 гг. ММД и СПМД</v>
      </c>
    </row>
    <row r="8" spans="1:17" ht="12.75" customHeight="1" x14ac:dyDescent="0.2">
      <c r="A8">
        <f>A7+1</f>
        <v>4</v>
      </c>
      <c r="B8" s="11" t="s">
        <v>100</v>
      </c>
      <c r="C8" s="5" t="s">
        <v>99</v>
      </c>
      <c r="D8" s="5" t="s">
        <v>99</v>
      </c>
      <c r="E8" s="54">
        <v>40541</v>
      </c>
      <c r="F8" s="32">
        <v>0</v>
      </c>
      <c r="G8" s="8">
        <f t="shared" si="0"/>
        <v>0</v>
      </c>
      <c r="H8" s="33">
        <f>IF(I8=0,IF(J8=0,0,1),IF(J8=0,1,2))</f>
        <v>0</v>
      </c>
      <c r="I8" s="30">
        <v>0</v>
      </c>
      <c r="J8" s="30">
        <v>0</v>
      </c>
      <c r="L8" s="5"/>
      <c r="M8" s="5"/>
      <c r="N8" s="8" t="str">
        <f t="shared" si="1"/>
        <v>нет</v>
      </c>
      <c r="O8" s="8" t="str">
        <f t="shared" si="1"/>
        <v>нет</v>
      </c>
      <c r="Q8" s="4" t="str">
        <f>IF(I8+J8&gt;=2,"---------",IF(I8+J8=0,CONCATENATE(B8," ",$I$4, " и ",$J$4),IF(AND(I8=0,J8&gt;=1),CONCATENATE(B8," ",$I$4),CONCATENATE(B8," ",$J$4))))</f>
        <v>Официальная эмблема 65-летия Победы ММД и СПМД</v>
      </c>
    </row>
    <row r="9" spans="1:17" ht="12.75" customHeight="1" x14ac:dyDescent="0.2">
      <c r="A9">
        <f>A8+1</f>
        <v>5</v>
      </c>
      <c r="B9" s="11" t="s">
        <v>75</v>
      </c>
      <c r="C9" s="5"/>
      <c r="D9" s="5" t="s">
        <v>99</v>
      </c>
      <c r="E9" s="54">
        <v>40392</v>
      </c>
      <c r="F9" s="35">
        <v>0</v>
      </c>
      <c r="G9" s="8">
        <f t="shared" si="0"/>
        <v>0</v>
      </c>
      <c r="H9" s="10">
        <f>IF(F9&gt;0,1,0)</f>
        <v>0</v>
      </c>
      <c r="L9" s="5"/>
      <c r="M9" s="5"/>
      <c r="N9" s="8" t="str">
        <f>IF(F9&gt;=2,"обмен","нет")</f>
        <v>нет</v>
      </c>
      <c r="O9" s="8"/>
      <c r="Q9" s="4" t="str">
        <f>IF(F9=0,CONCATENATE(B9),"---------")</f>
        <v>Всероссийская перепись населения</v>
      </c>
    </row>
    <row r="10" spans="1:17" ht="12.75" customHeight="1" x14ac:dyDescent="0.2">
      <c r="A10">
        <f>A9+1</f>
        <v>6</v>
      </c>
      <c r="B10" s="11" t="s">
        <v>116</v>
      </c>
      <c r="C10" s="5"/>
      <c r="D10" s="5"/>
      <c r="E10" s="54"/>
      <c r="F10" s="35">
        <v>0</v>
      </c>
      <c r="G10" s="8">
        <f t="shared" si="0"/>
        <v>0</v>
      </c>
      <c r="H10" s="10">
        <f>IF(F10&gt;0,1,0)</f>
        <v>0</v>
      </c>
      <c r="L10" s="5"/>
      <c r="M10" s="5"/>
      <c r="N10" s="8" t="str">
        <f>IF(F10&gt;=2,"обмен","нет")</f>
        <v>нет</v>
      </c>
      <c r="O10" s="8"/>
      <c r="Q10" s="4" t="str">
        <f>IF(F10=0,CONCATENATE(B10),"--------")</f>
        <v>50 лет первого полета человека в космос</v>
      </c>
    </row>
    <row r="11" spans="1:17" x14ac:dyDescent="0.2">
      <c r="B11" s="19" t="s">
        <v>76</v>
      </c>
      <c r="C11" s="10"/>
      <c r="D11" s="10"/>
      <c r="E11" s="55"/>
      <c r="F11" s="10">
        <f>ROWS(B5:B10)+4-SUMIF(H5:H10,"&gt;=1")</f>
        <v>10</v>
      </c>
    </row>
    <row r="13" spans="1:17" x14ac:dyDescent="0.2">
      <c r="L13" s="74"/>
      <c r="M13" s="74"/>
      <c r="N13" s="73" t="s">
        <v>78</v>
      </c>
      <c r="O13" s="73"/>
    </row>
    <row r="14" spans="1:17" x14ac:dyDescent="0.2">
      <c r="A14" s="4"/>
      <c r="B14" s="10" t="s">
        <v>92</v>
      </c>
      <c r="C14" s="46" t="s">
        <v>79</v>
      </c>
      <c r="D14" s="46" t="s">
        <v>80</v>
      </c>
      <c r="E14" s="57" t="s">
        <v>98</v>
      </c>
      <c r="F14" s="14" t="s">
        <v>1</v>
      </c>
      <c r="G14" s="6">
        <f>SUM(G15:G21)</f>
        <v>0</v>
      </c>
      <c r="H14" s="40">
        <f>SUM(H15:H21)</f>
        <v>0</v>
      </c>
      <c r="I14" s="22" t="s">
        <v>79</v>
      </c>
      <c r="J14" s="22" t="s">
        <v>80</v>
      </c>
      <c r="L14" s="39"/>
      <c r="M14" s="39"/>
      <c r="N14" s="3" t="s">
        <v>79</v>
      </c>
      <c r="O14" s="3" t="s">
        <v>80</v>
      </c>
    </row>
    <row r="15" spans="1:17" x14ac:dyDescent="0.2">
      <c r="A15" s="4">
        <v>1</v>
      </c>
      <c r="B15" s="11" t="s">
        <v>55</v>
      </c>
      <c r="C15" s="5" t="s">
        <v>99</v>
      </c>
      <c r="D15" s="5"/>
      <c r="E15" s="54">
        <v>37505</v>
      </c>
      <c r="F15" s="35">
        <v>0</v>
      </c>
      <c r="G15" s="8">
        <f t="shared" ref="G15:G21" si="2">F15*$A$1</f>
        <v>0</v>
      </c>
      <c r="H15" s="10">
        <f t="shared" ref="H15:H21" si="3">IF(F15&gt;0,1,0)</f>
        <v>0</v>
      </c>
      <c r="I15" s="36"/>
      <c r="J15" s="36"/>
      <c r="L15" s="5"/>
      <c r="M15" s="5"/>
      <c r="N15" s="8" t="str">
        <f t="shared" ref="N15:N21" si="4">IF(F15&gt;=2,"обмен","нет")</f>
        <v>нет</v>
      </c>
      <c r="O15" s="8"/>
      <c r="Q15" s="4" t="str">
        <f>IF(F15=0,CONCATENATE(B15),"---------")</f>
        <v>Вооруж. силы</v>
      </c>
    </row>
    <row r="16" spans="1:17" x14ac:dyDescent="0.2">
      <c r="A16" s="4">
        <f t="shared" ref="A16:A21" si="5">A15+1</f>
        <v>2</v>
      </c>
      <c r="B16" s="11" t="s">
        <v>101</v>
      </c>
      <c r="C16" s="5" t="s">
        <v>99</v>
      </c>
      <c r="D16" s="5"/>
      <c r="E16" s="54">
        <v>37505</v>
      </c>
      <c r="F16" s="35">
        <v>0</v>
      </c>
      <c r="G16" s="8">
        <f t="shared" si="2"/>
        <v>0</v>
      </c>
      <c r="H16" s="10">
        <f t="shared" si="3"/>
        <v>0</v>
      </c>
      <c r="I16" s="18"/>
      <c r="J16" s="18"/>
      <c r="L16" s="5"/>
      <c r="M16" s="5"/>
      <c r="N16" s="8" t="str">
        <f t="shared" si="4"/>
        <v>нет</v>
      </c>
      <c r="O16" s="8"/>
      <c r="Q16" s="4" t="str">
        <f t="shared" ref="Q16:Q21" si="6">IF(F16=0,CONCATENATE(B16),"---------")</f>
        <v>Министерство внутренних дел</v>
      </c>
    </row>
    <row r="17" spans="1:17" x14ac:dyDescent="0.2">
      <c r="A17" s="4">
        <f t="shared" si="5"/>
        <v>3</v>
      </c>
      <c r="B17" s="11" t="s">
        <v>102</v>
      </c>
      <c r="C17" s="5"/>
      <c r="D17" s="5" t="s">
        <v>99</v>
      </c>
      <c r="E17" s="54">
        <v>37505</v>
      </c>
      <c r="F17" s="35">
        <v>0</v>
      </c>
      <c r="G17" s="8">
        <f t="shared" si="2"/>
        <v>0</v>
      </c>
      <c r="H17" s="10">
        <f t="shared" si="3"/>
        <v>0</v>
      </c>
      <c r="I17" s="18"/>
      <c r="J17" s="18"/>
      <c r="L17" s="5"/>
      <c r="M17" s="5"/>
      <c r="N17" s="8" t="str">
        <f t="shared" si="4"/>
        <v>нет</v>
      </c>
      <c r="O17" s="8"/>
      <c r="Q17" s="4" t="str">
        <f t="shared" si="6"/>
        <v>Министерство иностранных дел</v>
      </c>
    </row>
    <row r="18" spans="1:17" x14ac:dyDescent="0.2">
      <c r="A18" s="4">
        <f t="shared" si="5"/>
        <v>4</v>
      </c>
      <c r="B18" s="11" t="s">
        <v>103</v>
      </c>
      <c r="C18" s="5" t="s">
        <v>99</v>
      </c>
      <c r="D18" s="5"/>
      <c r="E18" s="54">
        <v>37505</v>
      </c>
      <c r="F18" s="35">
        <v>0</v>
      </c>
      <c r="G18" s="8">
        <f t="shared" si="2"/>
        <v>0</v>
      </c>
      <c r="H18" s="10">
        <f t="shared" si="3"/>
        <v>0</v>
      </c>
      <c r="I18" s="36"/>
      <c r="J18" s="36"/>
      <c r="L18" s="5"/>
      <c r="M18" s="5"/>
      <c r="N18" s="8" t="str">
        <f t="shared" si="4"/>
        <v>нет</v>
      </c>
      <c r="O18" s="8"/>
      <c r="Q18" s="4" t="str">
        <f t="shared" si="6"/>
        <v>Министрество образования</v>
      </c>
    </row>
    <row r="19" spans="1:17" x14ac:dyDescent="0.2">
      <c r="A19" s="4">
        <f t="shared" si="5"/>
        <v>5</v>
      </c>
      <c r="B19" s="11" t="s">
        <v>104</v>
      </c>
      <c r="C19" s="5"/>
      <c r="D19" s="5" t="s">
        <v>99</v>
      </c>
      <c r="E19" s="54">
        <v>37505</v>
      </c>
      <c r="F19" s="35">
        <v>0</v>
      </c>
      <c r="G19" s="8">
        <f t="shared" si="2"/>
        <v>0</v>
      </c>
      <c r="H19" s="33">
        <f t="shared" si="3"/>
        <v>0</v>
      </c>
      <c r="I19" s="21"/>
      <c r="J19" s="18"/>
      <c r="L19" s="5"/>
      <c r="M19" s="5"/>
      <c r="N19" s="8" t="str">
        <f t="shared" si="4"/>
        <v>нет</v>
      </c>
      <c r="O19" s="8"/>
      <c r="Q19" s="4" t="str">
        <f t="shared" si="6"/>
        <v>Министерство финансов</v>
      </c>
    </row>
    <row r="20" spans="1:17" ht="25.5" x14ac:dyDescent="0.2">
      <c r="A20" s="4">
        <f t="shared" si="5"/>
        <v>6</v>
      </c>
      <c r="B20" s="17" t="s">
        <v>105</v>
      </c>
      <c r="C20" s="59"/>
      <c r="D20" s="59" t="s">
        <v>99</v>
      </c>
      <c r="E20" s="63">
        <v>37505</v>
      </c>
      <c r="F20" s="35">
        <v>0</v>
      </c>
      <c r="G20" s="8">
        <f t="shared" si="2"/>
        <v>0</v>
      </c>
      <c r="H20" s="33">
        <f t="shared" si="3"/>
        <v>0</v>
      </c>
      <c r="I20" s="21"/>
      <c r="J20" s="18"/>
      <c r="L20" s="5"/>
      <c r="M20" s="5"/>
      <c r="N20" s="8" t="str">
        <f t="shared" si="4"/>
        <v>нет</v>
      </c>
      <c r="O20" s="8"/>
      <c r="Q20" s="4" t="str">
        <f t="shared" si="6"/>
        <v>Министерство экономического развития и торговли</v>
      </c>
    </row>
    <row r="21" spans="1:17" x14ac:dyDescent="0.2">
      <c r="A21" s="4">
        <f t="shared" si="5"/>
        <v>7</v>
      </c>
      <c r="B21" s="11" t="s">
        <v>106</v>
      </c>
      <c r="C21" s="5"/>
      <c r="D21" s="5" t="s">
        <v>99</v>
      </c>
      <c r="E21" s="54">
        <v>37505</v>
      </c>
      <c r="F21" s="35">
        <v>0</v>
      </c>
      <c r="G21" s="8">
        <f t="shared" si="2"/>
        <v>0</v>
      </c>
      <c r="H21" s="33">
        <f t="shared" si="3"/>
        <v>0</v>
      </c>
      <c r="I21" s="21"/>
      <c r="J21" s="18"/>
      <c r="L21" s="5"/>
      <c r="M21" s="5"/>
      <c r="N21" s="8" t="str">
        <f t="shared" si="4"/>
        <v>нет</v>
      </c>
      <c r="O21" s="8"/>
      <c r="Q21" s="4" t="str">
        <f t="shared" si="6"/>
        <v>Министерство юстиции</v>
      </c>
    </row>
    <row r="22" spans="1:17" x14ac:dyDescent="0.2">
      <c r="B22" s="19" t="s">
        <v>76</v>
      </c>
      <c r="C22" s="10"/>
      <c r="D22" s="10"/>
      <c r="E22" s="53"/>
      <c r="F22" s="10">
        <f>ROWS(B15:B21)+0-SUMIF(H15:H21,"&gt;=1")</f>
        <v>7</v>
      </c>
    </row>
    <row r="24" spans="1:17" x14ac:dyDescent="0.2">
      <c r="L24" s="74"/>
      <c r="M24" s="74"/>
      <c r="N24" s="73" t="s">
        <v>78</v>
      </c>
      <c r="O24" s="73"/>
    </row>
    <row r="25" spans="1:17" x14ac:dyDescent="0.2">
      <c r="A25" s="4"/>
      <c r="B25" s="10" t="s">
        <v>93</v>
      </c>
      <c r="C25" s="46" t="s">
        <v>79</v>
      </c>
      <c r="D25" s="46" t="s">
        <v>80</v>
      </c>
      <c r="E25" s="57" t="s">
        <v>98</v>
      </c>
      <c r="F25" s="14" t="s">
        <v>1</v>
      </c>
      <c r="G25" s="6">
        <f>SUM(G26:G58)</f>
        <v>0</v>
      </c>
      <c r="H25" s="40">
        <f>SUM(H26:H58)</f>
        <v>0</v>
      </c>
      <c r="I25" s="22" t="s">
        <v>79</v>
      </c>
      <c r="J25" s="22" t="s">
        <v>80</v>
      </c>
      <c r="L25" s="39"/>
      <c r="M25" s="39"/>
      <c r="N25" s="3" t="s">
        <v>79</v>
      </c>
      <c r="O25" s="3" t="s">
        <v>80</v>
      </c>
    </row>
    <row r="26" spans="1:17" x14ac:dyDescent="0.2">
      <c r="A26" s="4">
        <v>1</v>
      </c>
      <c r="B26" s="9" t="s">
        <v>2</v>
      </c>
      <c r="C26" s="5" t="s">
        <v>99</v>
      </c>
      <c r="D26" s="5" t="s">
        <v>99</v>
      </c>
      <c r="E26" s="54">
        <v>39753</v>
      </c>
      <c r="F26" s="32">
        <f>I26+J26</f>
        <v>0</v>
      </c>
      <c r="G26" s="8">
        <f t="shared" ref="G26:G58" si="7">F26*$A$1</f>
        <v>0</v>
      </c>
      <c r="H26" s="33">
        <f>IF(I26=0,IF(J26=0,0,1),IF(J26=0,1,2))</f>
        <v>0</v>
      </c>
      <c r="I26" s="30">
        <v>0</v>
      </c>
      <c r="J26" s="30">
        <v>0</v>
      </c>
      <c r="L26" s="5"/>
      <c r="M26" s="5"/>
      <c r="N26" s="8" t="str">
        <f>IF(I26&gt;=2,"обмен","нет")</f>
        <v>нет</v>
      </c>
      <c r="O26" s="8" t="str">
        <f>IF(J26&gt;=2,"обмен","нет")</f>
        <v>нет</v>
      </c>
      <c r="Q26" s="4" t="str">
        <f>IF(I26+J26&gt;=2,"---------",IF(I26+J26=0,CONCATENATE(B26," ",$I$4, " и ",$J$4),IF(AND(I26=0,J26&gt;=1),CONCATENATE(B26," ",$I$4),CONCATENATE(B26," ",$J$4))))</f>
        <v>Азов ММД и СПМД</v>
      </c>
    </row>
    <row r="27" spans="1:17" x14ac:dyDescent="0.2">
      <c r="A27" s="4">
        <f>A26+1</f>
        <v>2</v>
      </c>
      <c r="B27" s="9" t="s">
        <v>3</v>
      </c>
      <c r="C27" s="5" t="s">
        <v>99</v>
      </c>
      <c r="D27" s="5"/>
      <c r="E27" s="54">
        <v>38992</v>
      </c>
      <c r="F27" s="34">
        <v>0</v>
      </c>
      <c r="G27" s="8">
        <f t="shared" si="7"/>
        <v>0</v>
      </c>
      <c r="H27" s="33">
        <f t="shared" ref="H27:H58" si="8">IF(F27&gt;0,1,0)</f>
        <v>0</v>
      </c>
      <c r="I27" s="21"/>
      <c r="J27" s="18"/>
      <c r="L27" s="68"/>
      <c r="M27" s="68"/>
      <c r="N27" s="69" t="str">
        <f>IF(F27&gt;=2,"обмен","нет")</f>
        <v>нет</v>
      </c>
      <c r="O27" s="69"/>
      <c r="Q27" s="4" t="str">
        <f>IF(F27=0,CONCATENATE(B27),"---------")</f>
        <v>Белгород</v>
      </c>
    </row>
    <row r="28" spans="1:17" x14ac:dyDescent="0.2">
      <c r="A28" s="4">
        <f>A27+1</f>
        <v>3</v>
      </c>
      <c r="B28" s="9" t="s">
        <v>107</v>
      </c>
      <c r="C28" s="5"/>
      <c r="D28" s="5"/>
      <c r="E28" s="54" t="s">
        <v>108</v>
      </c>
      <c r="F28" s="34">
        <v>0</v>
      </c>
      <c r="G28" s="8">
        <f t="shared" si="7"/>
        <v>0</v>
      </c>
      <c r="H28" s="33">
        <f>IF(F28&gt;0,1,0)</f>
        <v>0</v>
      </c>
      <c r="I28" s="21"/>
      <c r="J28" s="18"/>
      <c r="L28" s="68"/>
      <c r="M28" s="68"/>
      <c r="N28" s="69" t="str">
        <f>IF(F28&gt;=2,"обмен","нет")</f>
        <v>нет</v>
      </c>
      <c r="O28" s="69"/>
      <c r="Q28" s="4" t="str">
        <f>IF(F28=0,CONCATENATE(B28),"---------")</f>
        <v>Белозерск, Вологодская область</v>
      </c>
    </row>
    <row r="29" spans="1:17" x14ac:dyDescent="0.2">
      <c r="A29" s="4">
        <f>A28+1</f>
        <v>4</v>
      </c>
      <c r="B29" s="11" t="s">
        <v>4</v>
      </c>
      <c r="C29" s="5"/>
      <c r="D29" s="5" t="s">
        <v>99</v>
      </c>
      <c r="E29" s="54">
        <v>38629</v>
      </c>
      <c r="F29" s="34">
        <v>0</v>
      </c>
      <c r="G29" s="8">
        <f t="shared" si="7"/>
        <v>0</v>
      </c>
      <c r="H29" s="33">
        <f t="shared" si="8"/>
        <v>0</v>
      </c>
      <c r="I29" s="21"/>
      <c r="J29" s="18"/>
      <c r="L29" s="5"/>
      <c r="M29" s="5"/>
      <c r="N29" s="8" t="str">
        <f>IF(F29&gt;=2,"обмен","нет")</f>
        <v>нет</v>
      </c>
      <c r="O29" s="8"/>
      <c r="Q29" s="4" t="str">
        <f>IF(F29=0,CONCATENATE(B29),"---------")</f>
        <v>Боровск</v>
      </c>
    </row>
    <row r="30" spans="1:17" x14ac:dyDescent="0.2">
      <c r="A30" s="4">
        <f>A29+1</f>
        <v>5</v>
      </c>
      <c r="B30" s="11" t="s">
        <v>69</v>
      </c>
      <c r="C30" s="5"/>
      <c r="D30" s="5" t="s">
        <v>99</v>
      </c>
      <c r="E30" s="54">
        <v>40238</v>
      </c>
      <c r="F30" s="34">
        <v>0</v>
      </c>
      <c r="G30" s="8">
        <f t="shared" si="7"/>
        <v>0</v>
      </c>
      <c r="H30" s="33">
        <f>IF(F30&gt;0,1,0)</f>
        <v>0</v>
      </c>
      <c r="I30" s="21"/>
      <c r="J30" s="18"/>
      <c r="L30" s="5"/>
      <c r="M30" s="5"/>
      <c r="N30" s="8" t="str">
        <f>IF(F30&gt;=2,"обмен","нет")</f>
        <v>нет</v>
      </c>
      <c r="O30" s="8"/>
      <c r="Q30" s="4" t="str">
        <f>IF(F30=0,CONCATENATE(B30),"---------")</f>
        <v>Брянск</v>
      </c>
    </row>
    <row r="31" spans="1:17" x14ac:dyDescent="0.2">
      <c r="A31" s="4">
        <f t="shared" ref="A31:A58" si="9">A30+1</f>
        <v>6</v>
      </c>
      <c r="B31" s="11" t="s">
        <v>5</v>
      </c>
      <c r="C31" s="5" t="s">
        <v>99</v>
      </c>
      <c r="D31" s="5" t="s">
        <v>99</v>
      </c>
      <c r="E31" s="54">
        <v>40028</v>
      </c>
      <c r="F31" s="32">
        <v>0</v>
      </c>
      <c r="G31" s="8">
        <f t="shared" si="7"/>
        <v>0</v>
      </c>
      <c r="H31" s="33">
        <f t="shared" ref="H31:H37" si="10">IF(I31=0,IF(J31=0,0,1),IF(J31=0,1,2))</f>
        <v>0</v>
      </c>
      <c r="I31" s="30">
        <v>0</v>
      </c>
      <c r="J31" s="30">
        <v>0</v>
      </c>
      <c r="L31" s="5"/>
      <c r="M31" s="5"/>
      <c r="N31" s="8" t="str">
        <f t="shared" ref="N31:O37" si="11">IF(I31&gt;=2,"обмен","нет")</f>
        <v>нет</v>
      </c>
      <c r="O31" s="8" t="str">
        <f t="shared" si="11"/>
        <v>нет</v>
      </c>
      <c r="Q31" s="4" t="str">
        <f t="shared" ref="Q31:Q37" si="12">IF(I31+J31&gt;=2,"---------",IF(I31+J31=0,CONCATENATE(B31," ",$I$4, " и ",$J$4),IF(AND(I31=0,J31&gt;=1),CONCATENATE(B31," ",$I$4),CONCATENATE(B31," ",$J$4))))</f>
        <v>Великий Новгород ММД и СПМД</v>
      </c>
    </row>
    <row r="32" spans="1:17" x14ac:dyDescent="0.2">
      <c r="A32" s="4">
        <f t="shared" si="9"/>
        <v>7</v>
      </c>
      <c r="B32" s="11" t="s">
        <v>6</v>
      </c>
      <c r="C32" s="5" t="s">
        <v>99</v>
      </c>
      <c r="D32" s="5" t="s">
        <v>99</v>
      </c>
      <c r="E32" s="54">
        <v>39356</v>
      </c>
      <c r="F32" s="32">
        <f t="shared" ref="F31:F37" si="13">I32+J32</f>
        <v>0</v>
      </c>
      <c r="G32" s="8">
        <f t="shared" si="7"/>
        <v>0</v>
      </c>
      <c r="H32" s="33">
        <f t="shared" si="10"/>
        <v>0</v>
      </c>
      <c r="I32" s="30">
        <v>0</v>
      </c>
      <c r="J32" s="30">
        <v>0</v>
      </c>
      <c r="L32" s="5"/>
      <c r="M32" s="5"/>
      <c r="N32" s="8" t="str">
        <f t="shared" si="11"/>
        <v>нет</v>
      </c>
      <c r="O32" s="8" t="str">
        <f t="shared" si="11"/>
        <v>нет</v>
      </c>
      <c r="Q32" s="4" t="str">
        <f t="shared" si="12"/>
        <v>Великий Устюг ММД и СПМД</v>
      </c>
    </row>
    <row r="33" spans="1:17" x14ac:dyDescent="0.2">
      <c r="A33" s="4">
        <f t="shared" si="9"/>
        <v>8</v>
      </c>
      <c r="B33" s="11" t="s">
        <v>7</v>
      </c>
      <c r="C33" s="5" t="s">
        <v>99</v>
      </c>
      <c r="D33" s="5" t="s">
        <v>99</v>
      </c>
      <c r="E33" s="54">
        <v>39479</v>
      </c>
      <c r="F33" s="32">
        <f t="shared" si="13"/>
        <v>0</v>
      </c>
      <c r="G33" s="8">
        <f t="shared" si="7"/>
        <v>0</v>
      </c>
      <c r="H33" s="33">
        <f t="shared" si="10"/>
        <v>0</v>
      </c>
      <c r="I33" s="30">
        <v>0</v>
      </c>
      <c r="J33" s="30">
        <v>0</v>
      </c>
      <c r="L33" s="5"/>
      <c r="M33" s="5"/>
      <c r="N33" s="8" t="str">
        <f t="shared" si="11"/>
        <v>нет</v>
      </c>
      <c r="O33" s="8" t="str">
        <f t="shared" si="11"/>
        <v>нет</v>
      </c>
      <c r="Q33" s="4" t="str">
        <f t="shared" si="12"/>
        <v>Владимир ММД и СПМД</v>
      </c>
    </row>
    <row r="34" spans="1:17" x14ac:dyDescent="0.2">
      <c r="A34" s="4">
        <f t="shared" si="9"/>
        <v>9</v>
      </c>
      <c r="B34" s="11" t="s">
        <v>8</v>
      </c>
      <c r="C34" s="5" t="s">
        <v>99</v>
      </c>
      <c r="D34" s="5" t="s">
        <v>99</v>
      </c>
      <c r="E34" s="54">
        <v>39356</v>
      </c>
      <c r="F34" s="32">
        <f t="shared" si="13"/>
        <v>0</v>
      </c>
      <c r="G34" s="8">
        <f t="shared" si="7"/>
        <v>0</v>
      </c>
      <c r="H34" s="33">
        <f t="shared" si="10"/>
        <v>0</v>
      </c>
      <c r="I34" s="30">
        <v>0</v>
      </c>
      <c r="J34" s="30">
        <v>0</v>
      </c>
      <c r="L34" s="5"/>
      <c r="M34" s="5"/>
      <c r="N34" s="8" t="str">
        <f t="shared" si="11"/>
        <v>нет</v>
      </c>
      <c r="O34" s="8" t="str">
        <f t="shared" si="11"/>
        <v>нет</v>
      </c>
      <c r="Q34" s="4" t="str">
        <f t="shared" si="12"/>
        <v>Вологда ММД и СПМД</v>
      </c>
    </row>
    <row r="35" spans="1:17" x14ac:dyDescent="0.2">
      <c r="A35" s="4">
        <f t="shared" si="9"/>
        <v>10</v>
      </c>
      <c r="B35" s="11" t="s">
        <v>9</v>
      </c>
      <c r="C35" s="5" t="s">
        <v>99</v>
      </c>
      <c r="D35" s="5" t="s">
        <v>99</v>
      </c>
      <c r="E35" s="54">
        <v>39874</v>
      </c>
      <c r="F35" s="32">
        <f t="shared" si="13"/>
        <v>0</v>
      </c>
      <c r="G35" s="8">
        <f t="shared" si="7"/>
        <v>0</v>
      </c>
      <c r="H35" s="33">
        <f t="shared" si="10"/>
        <v>0</v>
      </c>
      <c r="I35" s="30">
        <v>0</v>
      </c>
      <c r="J35" s="30">
        <v>0</v>
      </c>
      <c r="L35" s="5"/>
      <c r="M35" s="5"/>
      <c r="N35" s="8" t="str">
        <f t="shared" si="11"/>
        <v>нет</v>
      </c>
      <c r="O35" s="8" t="str">
        <f t="shared" si="11"/>
        <v>нет</v>
      </c>
      <c r="Q35" s="4" t="str">
        <f t="shared" si="12"/>
        <v>Выборг ММД и СПМД</v>
      </c>
    </row>
    <row r="36" spans="1:17" x14ac:dyDescent="0.2">
      <c r="A36" s="4">
        <f t="shared" si="9"/>
        <v>11</v>
      </c>
      <c r="B36" s="11" t="s">
        <v>10</v>
      </c>
      <c r="C36" s="5" t="s">
        <v>99</v>
      </c>
      <c r="D36" s="5" t="s">
        <v>99</v>
      </c>
      <c r="E36" s="54">
        <v>39965</v>
      </c>
      <c r="F36" s="32">
        <f t="shared" si="13"/>
        <v>0</v>
      </c>
      <c r="G36" s="8">
        <f t="shared" si="7"/>
        <v>0</v>
      </c>
      <c r="H36" s="33">
        <f t="shared" si="10"/>
        <v>0</v>
      </c>
      <c r="I36" s="30">
        <v>0</v>
      </c>
      <c r="J36" s="30">
        <v>0</v>
      </c>
      <c r="L36" s="5"/>
      <c r="M36" s="5"/>
      <c r="N36" s="8" t="str">
        <f t="shared" si="11"/>
        <v>нет</v>
      </c>
      <c r="O36" s="8" t="str">
        <f t="shared" si="11"/>
        <v>нет</v>
      </c>
      <c r="Q36" s="4" t="str">
        <f t="shared" si="12"/>
        <v>Галич ММД и СПМД</v>
      </c>
    </row>
    <row r="37" spans="1:17" x14ac:dyDescent="0.2">
      <c r="A37" s="4">
        <f t="shared" si="9"/>
        <v>12</v>
      </c>
      <c r="B37" s="11" t="s">
        <v>11</v>
      </c>
      <c r="C37" s="5" t="s">
        <v>99</v>
      </c>
      <c r="D37" s="5" t="s">
        <v>99</v>
      </c>
      <c r="E37" s="54">
        <v>39356</v>
      </c>
      <c r="F37" s="32">
        <f t="shared" si="13"/>
        <v>0</v>
      </c>
      <c r="G37" s="8">
        <f t="shared" si="7"/>
        <v>0</v>
      </c>
      <c r="H37" s="33">
        <f t="shared" si="10"/>
        <v>0</v>
      </c>
      <c r="I37" s="30">
        <v>0</v>
      </c>
      <c r="J37" s="30">
        <v>0</v>
      </c>
      <c r="L37" s="5"/>
      <c r="M37" s="5"/>
      <c r="N37" s="8" t="str">
        <f t="shared" si="11"/>
        <v>нет</v>
      </c>
      <c r="O37" s="8" t="str">
        <f t="shared" si="11"/>
        <v>нет</v>
      </c>
      <c r="Q37" s="4" t="str">
        <f t="shared" si="12"/>
        <v>Гдов ММД и СПМД</v>
      </c>
    </row>
    <row r="38" spans="1:17" x14ac:dyDescent="0.2">
      <c r="A38" s="4">
        <f t="shared" si="9"/>
        <v>13</v>
      </c>
      <c r="B38" s="11" t="s">
        <v>12</v>
      </c>
      <c r="C38" s="5" t="s">
        <v>99</v>
      </c>
      <c r="D38" s="5"/>
      <c r="E38" s="54">
        <v>37434</v>
      </c>
      <c r="F38" s="34">
        <v>0</v>
      </c>
      <c r="G38" s="8">
        <f t="shared" si="7"/>
        <v>0</v>
      </c>
      <c r="H38" s="33">
        <f t="shared" si="8"/>
        <v>0</v>
      </c>
      <c r="I38" s="21"/>
      <c r="J38" s="18"/>
      <c r="L38" s="5"/>
      <c r="M38" s="5"/>
      <c r="N38" s="8" t="str">
        <f t="shared" ref="N38:N43" si="14">IF(F38&gt;=2,"обмен","нет")</f>
        <v>нет</v>
      </c>
      <c r="O38" s="8"/>
      <c r="Q38" s="4" t="str">
        <f t="shared" ref="Q38:Q43" si="15">IF(F38=0,CONCATENATE(B38),"---------")</f>
        <v>Дербент</v>
      </c>
    </row>
    <row r="39" spans="1:17" x14ac:dyDescent="0.2">
      <c r="A39" s="4">
        <f t="shared" si="9"/>
        <v>14</v>
      </c>
      <c r="B39" s="11" t="s">
        <v>13</v>
      </c>
      <c r="C39" s="5" t="s">
        <v>99</v>
      </c>
      <c r="D39" s="5"/>
      <c r="E39" s="54">
        <v>38252</v>
      </c>
      <c r="F39" s="34">
        <v>0</v>
      </c>
      <c r="G39" s="8">
        <f t="shared" si="7"/>
        <v>0</v>
      </c>
      <c r="H39" s="33">
        <f t="shared" si="8"/>
        <v>0</v>
      </c>
      <c r="I39" s="21"/>
      <c r="J39" s="18"/>
      <c r="L39" s="5"/>
      <c r="M39" s="5"/>
      <c r="N39" s="8" t="str">
        <f t="shared" si="14"/>
        <v>нет</v>
      </c>
      <c r="O39" s="8"/>
      <c r="Q39" s="4" t="str">
        <f t="shared" si="15"/>
        <v>Дмитров</v>
      </c>
    </row>
    <row r="40" spans="1:17" x14ac:dyDescent="0.2">
      <c r="A40" s="4">
        <f t="shared" si="9"/>
        <v>15</v>
      </c>
      <c r="B40" s="11" t="s">
        <v>14</v>
      </c>
      <c r="C40" s="5" t="s">
        <v>99</v>
      </c>
      <c r="D40" s="5"/>
      <c r="E40" s="54">
        <v>37900</v>
      </c>
      <c r="F40" s="34">
        <v>0</v>
      </c>
      <c r="G40" s="8">
        <f t="shared" si="7"/>
        <v>0</v>
      </c>
      <c r="H40" s="33">
        <f t="shared" si="8"/>
        <v>0</v>
      </c>
      <c r="I40" s="21"/>
      <c r="J40" s="18"/>
      <c r="L40" s="5"/>
      <c r="M40" s="5"/>
      <c r="N40" s="8" t="str">
        <f t="shared" si="14"/>
        <v>нет</v>
      </c>
      <c r="O40" s="8"/>
      <c r="Q40" s="4" t="str">
        <f t="shared" si="15"/>
        <v>Дорогобуж</v>
      </c>
    </row>
    <row r="41" spans="1:17" x14ac:dyDescent="0.2">
      <c r="A41" s="4">
        <f t="shared" si="9"/>
        <v>16</v>
      </c>
      <c r="B41" s="11" t="s">
        <v>117</v>
      </c>
      <c r="C41" s="5"/>
      <c r="D41" s="5" t="s">
        <v>99</v>
      </c>
      <c r="E41" s="54">
        <v>40603</v>
      </c>
      <c r="F41" s="34">
        <v>0</v>
      </c>
      <c r="G41" s="8">
        <f t="shared" si="7"/>
        <v>0</v>
      </c>
      <c r="H41" s="33">
        <f>IF(F41&gt;0,1,0)</f>
        <v>0</v>
      </c>
      <c r="I41" s="21"/>
      <c r="J41" s="18"/>
      <c r="L41" s="5"/>
      <c r="M41" s="5"/>
      <c r="N41" s="8" t="str">
        <f t="shared" si="14"/>
        <v>нет</v>
      </c>
      <c r="O41" s="8"/>
      <c r="Q41" s="4" t="str">
        <f t="shared" si="15"/>
        <v>Елец, Липецкая обл.</v>
      </c>
    </row>
    <row r="42" spans="1:17" x14ac:dyDescent="0.2">
      <c r="A42" s="4">
        <f t="shared" si="9"/>
        <v>17</v>
      </c>
      <c r="B42" s="11" t="s">
        <v>15</v>
      </c>
      <c r="C42" s="5"/>
      <c r="D42" s="5" t="s">
        <v>99</v>
      </c>
      <c r="E42" s="54">
        <v>38491</v>
      </c>
      <c r="F42" s="34">
        <v>0</v>
      </c>
      <c r="G42" s="8">
        <f t="shared" si="7"/>
        <v>0</v>
      </c>
      <c r="H42" s="33">
        <f t="shared" si="8"/>
        <v>0</v>
      </c>
      <c r="I42" s="21"/>
      <c r="J42" s="18"/>
      <c r="L42" s="5"/>
      <c r="M42" s="5"/>
      <c r="N42" s="8" t="str">
        <f t="shared" si="14"/>
        <v>нет</v>
      </c>
      <c r="O42" s="8"/>
      <c r="Q42" s="4" t="str">
        <f t="shared" si="15"/>
        <v>Казань</v>
      </c>
    </row>
    <row r="43" spans="1:17" x14ac:dyDescent="0.2">
      <c r="A43" s="4">
        <f t="shared" si="9"/>
        <v>18</v>
      </c>
      <c r="B43" s="11" t="s">
        <v>16</v>
      </c>
      <c r="C43" s="5" t="s">
        <v>99</v>
      </c>
      <c r="D43" s="5"/>
      <c r="E43" s="54">
        <v>38491</v>
      </c>
      <c r="F43" s="34">
        <v>0</v>
      </c>
      <c r="G43" s="8">
        <f t="shared" si="7"/>
        <v>0</v>
      </c>
      <c r="H43" s="33">
        <f t="shared" si="8"/>
        <v>0</v>
      </c>
      <c r="I43" s="21"/>
      <c r="J43" s="18"/>
      <c r="L43" s="5"/>
      <c r="M43" s="5"/>
      <c r="N43" s="8" t="str">
        <f t="shared" si="14"/>
        <v>нет</v>
      </c>
      <c r="O43" s="8"/>
      <c r="Q43" s="4" t="str">
        <f t="shared" si="15"/>
        <v>Калининград</v>
      </c>
    </row>
    <row r="44" spans="1:17" x14ac:dyDescent="0.2">
      <c r="A44" s="4">
        <f t="shared" si="9"/>
        <v>19</v>
      </c>
      <c r="B44" s="11" t="s">
        <v>17</v>
      </c>
      <c r="C44" s="5" t="s">
        <v>99</v>
      </c>
      <c r="D44" s="5" t="s">
        <v>99</v>
      </c>
      <c r="E44" s="54">
        <v>39965</v>
      </c>
      <c r="F44" s="32">
        <v>0</v>
      </c>
      <c r="G44" s="8">
        <f t="shared" si="7"/>
        <v>0</v>
      </c>
      <c r="H44" s="33">
        <f>IF(I44=0,IF(J44=0,0,1),IF(J44=0,1,2))</f>
        <v>0</v>
      </c>
      <c r="I44" s="30">
        <v>0</v>
      </c>
      <c r="J44" s="30">
        <v>0</v>
      </c>
      <c r="L44" s="5"/>
      <c r="M44" s="5"/>
      <c r="N44" s="8" t="str">
        <f>IF(I44&gt;=2,"обмен","нет")</f>
        <v>нет</v>
      </c>
      <c r="O44" s="8" t="str">
        <f>IF(J44&gt;=2,"обмен","нет")</f>
        <v>нет</v>
      </c>
      <c r="Q44" s="4" t="str">
        <f>IF(I44+J44&gt;=2,"---------",IF(I44+J44=0,CONCATENATE(B44," ",$I$4, " и ",$J$4),IF(AND(I44=0,J44&gt;=1),CONCATENATE(B44," ",$I$4),CONCATENATE(B44," ",$J$4))))</f>
        <v>Калуга ММД и СПМД</v>
      </c>
    </row>
    <row r="45" spans="1:17" x14ac:dyDescent="0.2">
      <c r="A45" s="4">
        <f t="shared" si="9"/>
        <v>20</v>
      </c>
      <c r="B45" s="11" t="s">
        <v>18</v>
      </c>
      <c r="C45" s="5" t="s">
        <v>99</v>
      </c>
      <c r="D45" s="5"/>
      <c r="E45" s="54">
        <v>38992</v>
      </c>
      <c r="F45" s="34">
        <v>0</v>
      </c>
      <c r="G45" s="8">
        <f t="shared" si="7"/>
        <v>0</v>
      </c>
      <c r="H45" s="33">
        <f t="shared" si="8"/>
        <v>0</v>
      </c>
      <c r="I45" s="21"/>
      <c r="J45" s="18"/>
      <c r="L45" s="5"/>
      <c r="M45" s="5"/>
      <c r="N45" s="8" t="str">
        <f t="shared" ref="N45:N50" si="16">IF(F45&gt;=2,"обмен","нет")</f>
        <v>нет</v>
      </c>
      <c r="O45" s="8"/>
      <c r="Q45" s="4" t="str">
        <f t="shared" ref="Q45:Q50" si="17">IF(F45=0,CONCATENATE(B45),"---------")</f>
        <v>Каргополь</v>
      </c>
    </row>
    <row r="46" spans="1:17" x14ac:dyDescent="0.2">
      <c r="A46" s="4">
        <f t="shared" si="9"/>
        <v>21</v>
      </c>
      <c r="B46" s="11" t="s">
        <v>19</v>
      </c>
      <c r="C46" s="5"/>
      <c r="D46" s="5" t="s">
        <v>99</v>
      </c>
      <c r="E46" s="54">
        <v>37900</v>
      </c>
      <c r="F46" s="34">
        <v>0</v>
      </c>
      <c r="G46" s="8">
        <f t="shared" si="7"/>
        <v>0</v>
      </c>
      <c r="H46" s="33">
        <f t="shared" si="8"/>
        <v>0</v>
      </c>
      <c r="I46" s="21"/>
      <c r="J46" s="18"/>
      <c r="L46" s="5"/>
      <c r="M46" s="5"/>
      <c r="N46" s="8" t="str">
        <f t="shared" si="16"/>
        <v>нет</v>
      </c>
      <c r="O46" s="8"/>
      <c r="Q46" s="4" t="str">
        <f t="shared" si="17"/>
        <v>Касимов</v>
      </c>
    </row>
    <row r="47" spans="1:17" x14ac:dyDescent="0.2">
      <c r="A47" s="4">
        <f t="shared" si="9"/>
        <v>22</v>
      </c>
      <c r="B47" s="11" t="s">
        <v>20</v>
      </c>
      <c r="C47" s="5"/>
      <c r="D47" s="5" t="s">
        <v>99</v>
      </c>
      <c r="E47" s="54">
        <v>38252</v>
      </c>
      <c r="F47" s="34">
        <v>0</v>
      </c>
      <c r="G47" s="8">
        <f t="shared" si="7"/>
        <v>0</v>
      </c>
      <c r="H47" s="33">
        <f t="shared" si="8"/>
        <v>0</v>
      </c>
      <c r="I47" s="21"/>
      <c r="J47" s="18"/>
      <c r="L47" s="5"/>
      <c r="M47" s="5"/>
      <c r="N47" s="8" t="str">
        <f t="shared" si="16"/>
        <v>нет</v>
      </c>
      <c r="O47" s="8"/>
      <c r="Q47" s="4" t="str">
        <f t="shared" si="17"/>
        <v>Кемь</v>
      </c>
    </row>
    <row r="48" spans="1:17" x14ac:dyDescent="0.2">
      <c r="A48" s="4">
        <f t="shared" si="9"/>
        <v>23</v>
      </c>
      <c r="B48" s="11" t="s">
        <v>21</v>
      </c>
      <c r="C48" s="5"/>
      <c r="D48" s="5" t="s">
        <v>99</v>
      </c>
      <c r="E48" s="54">
        <v>37434</v>
      </c>
      <c r="F48" s="34">
        <v>0</v>
      </c>
      <c r="G48" s="8">
        <f t="shared" si="7"/>
        <v>0</v>
      </c>
      <c r="H48" s="33">
        <f t="shared" si="8"/>
        <v>0</v>
      </c>
      <c r="I48" s="21"/>
      <c r="J48" s="18"/>
      <c r="L48" s="5"/>
      <c r="M48" s="5"/>
      <c r="N48" s="8" t="str">
        <f t="shared" si="16"/>
        <v>нет</v>
      </c>
      <c r="O48" s="8"/>
      <c r="Q48" s="4" t="str">
        <f t="shared" si="17"/>
        <v>Кострома</v>
      </c>
    </row>
    <row r="49" spans="1:17" x14ac:dyDescent="0.2">
      <c r="A49" s="4">
        <f t="shared" si="9"/>
        <v>24</v>
      </c>
      <c r="B49" s="12" t="s">
        <v>23</v>
      </c>
      <c r="C49" s="8"/>
      <c r="D49" s="8" t="s">
        <v>99</v>
      </c>
      <c r="E49" s="64">
        <v>37900</v>
      </c>
      <c r="F49" s="34">
        <v>0</v>
      </c>
      <c r="G49" s="8">
        <f t="shared" si="7"/>
        <v>0</v>
      </c>
      <c r="H49" s="33">
        <f t="shared" si="8"/>
        <v>0</v>
      </c>
      <c r="I49" s="21"/>
      <c r="J49" s="18"/>
      <c r="L49" s="5"/>
      <c r="M49" s="5"/>
      <c r="N49" s="8" t="str">
        <f t="shared" si="16"/>
        <v>нет</v>
      </c>
      <c r="O49" s="8"/>
      <c r="Q49" s="4" t="str">
        <f t="shared" si="17"/>
        <v>Муром</v>
      </c>
    </row>
    <row r="50" spans="1:17" x14ac:dyDescent="0.2">
      <c r="A50" s="4">
        <f t="shared" si="9"/>
        <v>25</v>
      </c>
      <c r="B50" s="11" t="s">
        <v>24</v>
      </c>
      <c r="C50" s="5" t="s">
        <v>99</v>
      </c>
      <c r="D50" s="5"/>
      <c r="E50" s="54">
        <v>38629</v>
      </c>
      <c r="F50" s="34">
        <v>0</v>
      </c>
      <c r="G50" s="8">
        <f t="shared" si="7"/>
        <v>0</v>
      </c>
      <c r="H50" s="33">
        <f t="shared" si="8"/>
        <v>0</v>
      </c>
      <c r="I50" s="21"/>
      <c r="J50" s="18"/>
      <c r="L50" s="5"/>
      <c r="M50" s="5"/>
      <c r="N50" s="8" t="str">
        <f t="shared" si="16"/>
        <v>нет</v>
      </c>
      <c r="O50" s="8"/>
      <c r="Q50" s="4" t="str">
        <f t="shared" si="17"/>
        <v>Мценск</v>
      </c>
    </row>
    <row r="51" spans="1:17" x14ac:dyDescent="0.2">
      <c r="A51" s="4">
        <f t="shared" si="9"/>
        <v>26</v>
      </c>
      <c r="B51" s="11" t="s">
        <v>25</v>
      </c>
      <c r="C51" s="5" t="s">
        <v>99</v>
      </c>
      <c r="D51" s="5" t="s">
        <v>99</v>
      </c>
      <c r="E51" s="54">
        <v>39661</v>
      </c>
      <c r="F51" s="32">
        <v>0</v>
      </c>
      <c r="G51" s="8">
        <f t="shared" si="7"/>
        <v>0</v>
      </c>
      <c r="H51" s="33">
        <f>IF(I51=0,IF(J51=0,0,1),IF(J51=0,1,2))</f>
        <v>0</v>
      </c>
      <c r="I51" s="30">
        <v>0</v>
      </c>
      <c r="J51" s="30">
        <v>0</v>
      </c>
      <c r="L51" s="5"/>
      <c r="M51" s="5"/>
      <c r="N51" s="8" t="str">
        <f>IF(I51&gt;=2,"обмен","нет")</f>
        <v>нет</v>
      </c>
      <c r="O51" s="8" t="str">
        <f>IF(J51&gt;=2,"обмен","нет")</f>
        <v>нет</v>
      </c>
      <c r="Q51" s="4" t="str">
        <f>IF(I51+J51&gt;=2,"---------",IF(I51+J51=0,CONCATENATE(B51," ",$I$4, " и ",$J$4),IF(AND(I51=0,J51&gt;=1),CONCATENATE(B51," ",$I$4),CONCATENATE(B51," ",$J$4))))</f>
        <v>Приозерск ММД и СПМД</v>
      </c>
    </row>
    <row r="52" spans="1:17" x14ac:dyDescent="0.2">
      <c r="A52" s="4">
        <f t="shared" si="9"/>
        <v>27</v>
      </c>
      <c r="B52" s="11" t="s">
        <v>26</v>
      </c>
      <c r="C52" s="5"/>
      <c r="D52" s="5" t="s">
        <v>99</v>
      </c>
      <c r="E52" s="54">
        <v>37677</v>
      </c>
      <c r="F52" s="34">
        <v>0</v>
      </c>
      <c r="G52" s="8">
        <f t="shared" si="7"/>
        <v>0</v>
      </c>
      <c r="H52" s="33">
        <f t="shared" si="8"/>
        <v>0</v>
      </c>
      <c r="I52" s="21"/>
      <c r="J52" s="18"/>
      <c r="L52" s="5"/>
      <c r="M52" s="5"/>
      <c r="N52" s="8" t="str">
        <f>IF(F52&gt;=2,"обмен","нет")</f>
        <v>нет</v>
      </c>
      <c r="O52" s="8"/>
      <c r="Q52" s="4" t="str">
        <f>IF(F52=0,CONCATENATE(B52),"---------")</f>
        <v>Псков</v>
      </c>
    </row>
    <row r="53" spans="1:17" x14ac:dyDescent="0.2">
      <c r="A53" s="4">
        <f t="shared" si="9"/>
        <v>28</v>
      </c>
      <c r="B53" s="11" t="s">
        <v>27</v>
      </c>
      <c r="C53" s="5" t="s">
        <v>99</v>
      </c>
      <c r="D53" s="60"/>
      <c r="E53" s="54">
        <v>38252</v>
      </c>
      <c r="F53" s="34">
        <v>0</v>
      </c>
      <c r="G53" s="8">
        <f t="shared" si="7"/>
        <v>0</v>
      </c>
      <c r="H53" s="33">
        <f t="shared" si="8"/>
        <v>0</v>
      </c>
      <c r="I53" s="21"/>
      <c r="J53" s="18"/>
      <c r="L53" s="5"/>
      <c r="M53" s="5"/>
      <c r="N53" s="8" t="str">
        <f>IF(F53&gt;=2,"обмен","нет")</f>
        <v>нет</v>
      </c>
      <c r="O53" s="8"/>
      <c r="Q53" s="4" t="str">
        <f>IF(F53=0,CONCATENATE(B53),"---------")</f>
        <v>Ряжск</v>
      </c>
    </row>
    <row r="54" spans="1:17" x14ac:dyDescent="0.2">
      <c r="A54" s="4">
        <f t="shared" si="9"/>
        <v>29</v>
      </c>
      <c r="B54" s="11" t="s">
        <v>28</v>
      </c>
      <c r="C54" s="5" t="s">
        <v>99</v>
      </c>
      <c r="D54" s="5" t="s">
        <v>99</v>
      </c>
      <c r="E54" s="54">
        <v>39753</v>
      </c>
      <c r="F54" s="32">
        <v>0</v>
      </c>
      <c r="G54" s="8">
        <f t="shared" si="7"/>
        <v>0</v>
      </c>
      <c r="H54" s="33">
        <f>IF(I54=0,IF(J54=0,0,1),IF(J54=0,1,2))</f>
        <v>0</v>
      </c>
      <c r="I54" s="30">
        <v>0</v>
      </c>
      <c r="J54" s="30">
        <v>0</v>
      </c>
      <c r="L54" s="5"/>
      <c r="M54" s="5"/>
      <c r="N54" s="8" t="str">
        <f>IF(I54&gt;=2,"обмен","нет")</f>
        <v>нет</v>
      </c>
      <c r="O54" s="8" t="str">
        <f>IF(J54&gt;=2,"обмен","нет")</f>
        <v>нет</v>
      </c>
      <c r="Q54" s="4" t="str">
        <f>IF(I54+J54&gt;=2,"---------",IF(I54+J54=0,CONCATENATE(B54," ",$I$4, " и ",$J$4),IF(AND(I54=0,J54&gt;=1),CONCATENATE(B54," ",$I$4),CONCATENATE(B54," ",$J$4))))</f>
        <v>Смоленск ММД и СПМД</v>
      </c>
    </row>
    <row r="55" spans="1:17" x14ac:dyDescent="0.2">
      <c r="A55" s="4">
        <f t="shared" si="9"/>
        <v>30</v>
      </c>
      <c r="B55" s="11" t="s">
        <v>118</v>
      </c>
      <c r="C55" s="5"/>
      <c r="D55" s="5" t="s">
        <v>99</v>
      </c>
      <c r="E55" s="54">
        <v>40603</v>
      </c>
      <c r="F55" s="34">
        <v>0</v>
      </c>
      <c r="G55" s="8">
        <f t="shared" si="7"/>
        <v>0</v>
      </c>
      <c r="H55" s="33">
        <f>IF(F55&gt;0,1,0)</f>
        <v>0</v>
      </c>
      <c r="I55" s="21"/>
      <c r="J55" s="18"/>
      <c r="L55" s="5"/>
      <c r="M55" s="5"/>
      <c r="N55" s="8" t="str">
        <f>IF(F55&gt;=2,"обмен","нет")</f>
        <v>нет</v>
      </c>
      <c r="O55" s="8"/>
      <c r="Q55" s="4" t="str">
        <f>IF(F55=0,CONCATENATE(B55),"---------")</f>
        <v>Cоликамск, Пермский край</v>
      </c>
    </row>
    <row r="56" spans="1:17" x14ac:dyDescent="0.2">
      <c r="A56" s="4">
        <f t="shared" si="9"/>
        <v>31</v>
      </c>
      <c r="B56" s="11" t="s">
        <v>29</v>
      </c>
      <c r="C56" s="5"/>
      <c r="D56" s="5" t="s">
        <v>99</v>
      </c>
      <c r="E56" s="54">
        <v>37434</v>
      </c>
      <c r="F56" s="34">
        <v>0</v>
      </c>
      <c r="G56" s="8">
        <f t="shared" si="7"/>
        <v>0</v>
      </c>
      <c r="H56" s="33">
        <f t="shared" si="8"/>
        <v>0</v>
      </c>
      <c r="I56" s="21"/>
      <c r="J56" s="18"/>
      <c r="L56" s="5"/>
      <c r="M56" s="5"/>
      <c r="N56" s="8" t="str">
        <f>IF(F56&gt;=2,"обмен","нет")</f>
        <v>нет</v>
      </c>
      <c r="O56" s="8"/>
      <c r="Q56" s="4" t="str">
        <f>IF(F56=0,CONCATENATE(B56),"---------")</f>
        <v>Старая русса</v>
      </c>
    </row>
    <row r="57" spans="1:17" x14ac:dyDescent="0.2">
      <c r="A57" s="4">
        <f t="shared" si="9"/>
        <v>32</v>
      </c>
      <c r="B57" s="11" t="s">
        <v>30</v>
      </c>
      <c r="C57" s="5"/>
      <c r="D57" s="5" t="s">
        <v>99</v>
      </c>
      <c r="E57" s="54">
        <v>38992</v>
      </c>
      <c r="F57" s="34">
        <v>0</v>
      </c>
      <c r="G57" s="8">
        <f t="shared" si="7"/>
        <v>0</v>
      </c>
      <c r="H57" s="33">
        <f t="shared" si="8"/>
        <v>0</v>
      </c>
      <c r="I57" s="21"/>
      <c r="J57" s="18"/>
      <c r="L57" s="5"/>
      <c r="M57" s="5"/>
      <c r="N57" s="8" t="str">
        <f>IF(F57&gt;=2,"обмен","нет")</f>
        <v>нет</v>
      </c>
      <c r="O57" s="8"/>
      <c r="Q57" s="4" t="str">
        <f>IF(F57=0,CONCATENATE(B57),"---------")</f>
        <v>Торжок</v>
      </c>
    </row>
    <row r="58" spans="1:17" x14ac:dyDescent="0.2">
      <c r="A58" s="4">
        <f t="shared" si="9"/>
        <v>33</v>
      </c>
      <c r="B58" s="11" t="s">
        <v>70</v>
      </c>
      <c r="C58" s="5"/>
      <c r="D58" s="5" t="s">
        <v>99</v>
      </c>
      <c r="E58" s="54">
        <v>40238</v>
      </c>
      <c r="F58" s="34">
        <v>0</v>
      </c>
      <c r="G58" s="8">
        <f t="shared" si="7"/>
        <v>0</v>
      </c>
      <c r="H58" s="33">
        <f t="shared" si="8"/>
        <v>0</v>
      </c>
      <c r="I58" s="21"/>
      <c r="J58" s="18"/>
      <c r="L58" s="5"/>
      <c r="M58" s="5"/>
      <c r="N58" s="8" t="str">
        <f>IF(F58&gt;=2,"обмен","нет")</f>
        <v>нет</v>
      </c>
      <c r="O58" s="8"/>
      <c r="Q58" s="4" t="str">
        <f>IF(F58=0,CONCATENATE(B58),"---------")</f>
        <v>Юрьевец</v>
      </c>
    </row>
    <row r="59" spans="1:17" x14ac:dyDescent="0.2">
      <c r="B59" s="19" t="s">
        <v>76</v>
      </c>
      <c r="C59" s="10"/>
      <c r="D59" s="10"/>
      <c r="E59" s="53"/>
      <c r="F59" s="10">
        <f>ROWS(B26:B58)+11-SUMIF(H26:H58,"&gt;=1")</f>
        <v>44</v>
      </c>
    </row>
    <row r="61" spans="1:17" x14ac:dyDescent="0.2">
      <c r="L61" s="74"/>
      <c r="M61" s="74"/>
      <c r="N61" s="73" t="s">
        <v>78</v>
      </c>
      <c r="O61" s="73"/>
    </row>
    <row r="62" spans="1:17" x14ac:dyDescent="0.2">
      <c r="A62" s="4"/>
      <c r="B62" s="10" t="s">
        <v>94</v>
      </c>
      <c r="C62" s="46" t="s">
        <v>79</v>
      </c>
      <c r="D62" s="46" t="s">
        <v>80</v>
      </c>
      <c r="E62" s="57" t="s">
        <v>98</v>
      </c>
      <c r="F62" s="14" t="s">
        <v>1</v>
      </c>
      <c r="G62" s="6">
        <f>SUM(G63:G94)</f>
        <v>0</v>
      </c>
      <c r="H62" s="40">
        <f>SUM(H63:H94)</f>
        <v>0</v>
      </c>
      <c r="I62" s="22" t="s">
        <v>79</v>
      </c>
      <c r="J62" s="22" t="s">
        <v>80</v>
      </c>
      <c r="L62" s="39"/>
      <c r="M62" s="39"/>
      <c r="N62" s="3" t="s">
        <v>79</v>
      </c>
      <c r="O62" s="3" t="s">
        <v>80</v>
      </c>
    </row>
    <row r="63" spans="1:17" x14ac:dyDescent="0.2">
      <c r="A63" s="4">
        <v>1</v>
      </c>
      <c r="B63" s="9" t="s">
        <v>31</v>
      </c>
      <c r="C63" s="5"/>
      <c r="D63" s="5" t="s">
        <v>99</v>
      </c>
      <c r="E63" s="54">
        <v>39265</v>
      </c>
      <c r="F63" s="34">
        <v>0</v>
      </c>
      <c r="G63" s="8">
        <f t="shared" ref="G63:G94" si="18">F63*$A$1</f>
        <v>0</v>
      </c>
      <c r="H63" s="33">
        <f t="shared" ref="H63:H82" si="19">IF(F63&gt;0,1,0)</f>
        <v>0</v>
      </c>
      <c r="I63" s="36"/>
      <c r="J63" s="36"/>
      <c r="L63" s="5"/>
      <c r="M63" s="5"/>
      <c r="N63" s="8" t="str">
        <f>IF(F63&gt;=2,"обмен","нет")</f>
        <v>нет</v>
      </c>
      <c r="O63" s="8"/>
      <c r="Q63" s="4" t="str">
        <f>IF(F63=0,CONCATENATE(B63),"---------")</f>
        <v>Архангельская область</v>
      </c>
    </row>
    <row r="64" spans="1:17" x14ac:dyDescent="0.2">
      <c r="A64" s="4">
        <f t="shared" ref="A64:A94" si="20">A63+1</f>
        <v>2</v>
      </c>
      <c r="B64" s="9" t="s">
        <v>32</v>
      </c>
      <c r="C64" s="5" t="s">
        <v>99</v>
      </c>
      <c r="D64" s="5" t="s">
        <v>99</v>
      </c>
      <c r="E64" s="54">
        <v>39539</v>
      </c>
      <c r="F64" s="32">
        <f>I64+J64</f>
        <v>0</v>
      </c>
      <c r="G64" s="8">
        <f t="shared" si="18"/>
        <v>0</v>
      </c>
      <c r="H64" s="33">
        <f>IF(I64=0,IF(J64=0,0,1),IF(J64=0,1,2))</f>
        <v>0</v>
      </c>
      <c r="I64" s="30">
        <v>0</v>
      </c>
      <c r="J64" s="30">
        <v>0</v>
      </c>
      <c r="L64" s="5"/>
      <c r="M64" s="5"/>
      <c r="N64" s="8" t="str">
        <f t="shared" ref="N64:O66" si="21">IF(I64&gt;=2,"обмен","нет")</f>
        <v>нет</v>
      </c>
      <c r="O64" s="8" t="str">
        <f t="shared" si="21"/>
        <v>нет</v>
      </c>
      <c r="Q64" s="4" t="str">
        <f>IF(I64+J64&gt;=2,"---------",IF(I64+J64=0,CONCATENATE(B64," ",$I$4, " и ",$J$4),IF(AND(I64=0,J64&gt;=1),CONCATENATE(B64," ",$I$4),CONCATENATE(B64," ",$J$4))))</f>
        <v>Астраханская область ММД и СПМД</v>
      </c>
    </row>
    <row r="65" spans="1:17" x14ac:dyDescent="0.2">
      <c r="A65" s="4">
        <f t="shared" si="20"/>
        <v>3</v>
      </c>
      <c r="B65" s="9" t="s">
        <v>81</v>
      </c>
      <c r="C65" s="5"/>
      <c r="D65" s="5"/>
      <c r="E65" s="54" t="s">
        <v>115</v>
      </c>
      <c r="F65" s="34">
        <v>0</v>
      </c>
      <c r="G65" s="8">
        <f t="shared" si="18"/>
        <v>0</v>
      </c>
      <c r="H65" s="33">
        <f>IF(F65&gt;0,1,0)</f>
        <v>0</v>
      </c>
      <c r="I65" s="36"/>
      <c r="J65" s="36"/>
      <c r="L65" s="5"/>
      <c r="M65" s="5"/>
      <c r="N65" s="8" t="str">
        <f>IF(F65&gt;=2,"обмен","нет")</f>
        <v>нет</v>
      </c>
      <c r="O65" s="8"/>
      <c r="Q65" s="4" t="str">
        <f>IF(F65=0,CONCATENATE(B65),"---------")</f>
        <v>Воронежская область</v>
      </c>
    </row>
    <row r="66" spans="1:17" x14ac:dyDescent="0.2">
      <c r="A66" s="4">
        <f t="shared" si="20"/>
        <v>4</v>
      </c>
      <c r="B66" s="9" t="s">
        <v>67</v>
      </c>
      <c r="C66" s="5" t="s">
        <v>99</v>
      </c>
      <c r="D66" s="5" t="s">
        <v>99</v>
      </c>
      <c r="E66" s="54">
        <v>39965</v>
      </c>
      <c r="F66" s="32">
        <f>I66+J66</f>
        <v>0</v>
      </c>
      <c r="G66" s="8">
        <f t="shared" si="18"/>
        <v>0</v>
      </c>
      <c r="H66" s="33">
        <f>IF(I66=0,IF(J66=0,0,1),IF(J66=0,1,2))</f>
        <v>0</v>
      </c>
      <c r="I66" s="30">
        <v>0</v>
      </c>
      <c r="J66" s="30">
        <v>0</v>
      </c>
      <c r="L66" s="5"/>
      <c r="M66" s="5"/>
      <c r="N66" s="8" t="str">
        <f t="shared" si="21"/>
        <v>нет</v>
      </c>
      <c r="O66" s="8" t="str">
        <f t="shared" si="21"/>
        <v>нет</v>
      </c>
      <c r="Q66" s="4" t="str">
        <f>IF(I66+J66&gt;=2,"---------",IF(I66+J66=0,CONCATENATE(B66," ",$I$4, " и ",$J$4),IF(AND(I66=0,J66&gt;=1),CONCATENATE(B66," ",$I$4),CONCATENATE(B66," ",$J$4))))</f>
        <v>Еврейская автономная область ММД и СПМД</v>
      </c>
    </row>
    <row r="67" spans="1:17" x14ac:dyDescent="0.2">
      <c r="A67" s="4">
        <f t="shared" si="20"/>
        <v>5</v>
      </c>
      <c r="B67" s="9" t="s">
        <v>33</v>
      </c>
      <c r="C67" s="5"/>
      <c r="D67" s="5" t="s">
        <v>99</v>
      </c>
      <c r="E67" s="54">
        <v>40119</v>
      </c>
      <c r="F67" s="35">
        <v>0</v>
      </c>
      <c r="G67" s="8">
        <f t="shared" si="18"/>
        <v>0</v>
      </c>
      <c r="H67" s="33">
        <f t="shared" si="19"/>
        <v>0</v>
      </c>
      <c r="I67" s="21"/>
      <c r="J67" s="18"/>
      <c r="L67" s="5"/>
      <c r="M67" s="5"/>
      <c r="N67" s="8" t="str">
        <f t="shared" ref="N67:N78" si="22">IF(F67&gt;=2,"обмен","нет")</f>
        <v>нет</v>
      </c>
      <c r="O67" s="8"/>
      <c r="Q67" s="4" t="str">
        <f t="shared" ref="Q67:Q78" si="23">IF(F67=0,CONCATENATE(B67),"---------")</f>
        <v>Кировская область</v>
      </c>
    </row>
    <row r="68" spans="1:17" x14ac:dyDescent="0.2">
      <c r="A68" s="4">
        <f t="shared" si="20"/>
        <v>6</v>
      </c>
      <c r="B68" s="9" t="s">
        <v>34</v>
      </c>
      <c r="C68" s="5" t="s">
        <v>99</v>
      </c>
      <c r="D68" s="5"/>
      <c r="E68" s="54">
        <v>38713</v>
      </c>
      <c r="F68" s="35">
        <v>0</v>
      </c>
      <c r="G68" s="8">
        <f t="shared" si="18"/>
        <v>0</v>
      </c>
      <c r="H68" s="33">
        <f t="shared" si="19"/>
        <v>0</v>
      </c>
      <c r="I68" s="21"/>
      <c r="J68" s="18"/>
      <c r="L68" s="5"/>
      <c r="M68" s="5"/>
      <c r="N68" s="8" t="str">
        <f t="shared" si="22"/>
        <v>нет</v>
      </c>
      <c r="O68" s="8"/>
      <c r="Q68" s="4" t="str">
        <f t="shared" si="23"/>
        <v>Краснодарский край</v>
      </c>
    </row>
    <row r="69" spans="1:17" x14ac:dyDescent="0.2">
      <c r="A69" s="4">
        <f t="shared" si="20"/>
        <v>7</v>
      </c>
      <c r="B69" s="9" t="s">
        <v>35</v>
      </c>
      <c r="C69" s="5"/>
      <c r="D69" s="5" t="s">
        <v>99</v>
      </c>
      <c r="E69" s="54">
        <v>38713</v>
      </c>
      <c r="F69" s="35">
        <v>0</v>
      </c>
      <c r="G69" s="8">
        <f t="shared" si="18"/>
        <v>0</v>
      </c>
      <c r="H69" s="33">
        <f t="shared" si="19"/>
        <v>0</v>
      </c>
      <c r="I69" s="21"/>
      <c r="J69" s="18"/>
      <c r="L69" s="5"/>
      <c r="M69" s="5"/>
      <c r="N69" s="8" t="str">
        <f t="shared" si="22"/>
        <v>нет</v>
      </c>
      <c r="O69" s="8"/>
      <c r="Q69" s="4" t="str">
        <f t="shared" si="23"/>
        <v>Ленинградская область</v>
      </c>
    </row>
    <row r="70" spans="1:17" x14ac:dyDescent="0.2">
      <c r="A70" s="4">
        <f t="shared" si="20"/>
        <v>8</v>
      </c>
      <c r="B70" s="9" t="s">
        <v>36</v>
      </c>
      <c r="C70" s="5" t="s">
        <v>99</v>
      </c>
      <c r="D70" s="5"/>
      <c r="E70" s="54">
        <v>39265</v>
      </c>
      <c r="F70" s="34">
        <v>0</v>
      </c>
      <c r="G70" s="8">
        <f t="shared" si="18"/>
        <v>0</v>
      </c>
      <c r="H70" s="10">
        <f t="shared" si="19"/>
        <v>0</v>
      </c>
      <c r="I70" s="36"/>
      <c r="J70" s="36"/>
      <c r="L70" s="5"/>
      <c r="M70" s="5"/>
      <c r="N70" s="8" t="str">
        <f t="shared" si="22"/>
        <v>нет</v>
      </c>
      <c r="O70" s="8"/>
      <c r="Q70" s="4" t="str">
        <f t="shared" si="23"/>
        <v>Липецкая область</v>
      </c>
    </row>
    <row r="71" spans="1:17" x14ac:dyDescent="0.2">
      <c r="A71" s="4">
        <f t="shared" si="20"/>
        <v>9</v>
      </c>
      <c r="B71" s="9" t="s">
        <v>22</v>
      </c>
      <c r="C71" s="5" t="s">
        <v>99</v>
      </c>
      <c r="D71" s="5"/>
      <c r="E71" s="54">
        <v>38713</v>
      </c>
      <c r="F71" s="34">
        <v>0</v>
      </c>
      <c r="G71" s="8">
        <f t="shared" si="18"/>
        <v>0</v>
      </c>
      <c r="H71" s="10">
        <f t="shared" si="19"/>
        <v>0</v>
      </c>
      <c r="I71" s="36"/>
      <c r="J71" s="36"/>
      <c r="L71" s="5"/>
      <c r="M71" s="5"/>
      <c r="N71" s="8" t="str">
        <f t="shared" si="22"/>
        <v>нет</v>
      </c>
      <c r="O71" s="8"/>
      <c r="Q71" s="4" t="str">
        <f t="shared" si="23"/>
        <v>Москва</v>
      </c>
    </row>
    <row r="72" spans="1:17" x14ac:dyDescent="0.2">
      <c r="A72" s="4">
        <f t="shared" si="20"/>
        <v>10</v>
      </c>
      <c r="B72" s="9" t="s">
        <v>72</v>
      </c>
      <c r="C72" s="5"/>
      <c r="D72" s="5" t="s">
        <v>99</v>
      </c>
      <c r="E72" s="54">
        <v>40360</v>
      </c>
      <c r="F72" s="35">
        <v>0</v>
      </c>
      <c r="G72" s="8">
        <f t="shared" si="18"/>
        <v>0</v>
      </c>
      <c r="H72" s="33">
        <f t="shared" si="19"/>
        <v>0</v>
      </c>
      <c r="I72" s="21"/>
      <c r="J72" s="18"/>
      <c r="L72" s="5"/>
      <c r="M72" s="5"/>
      <c r="N72" s="8" t="str">
        <f t="shared" si="22"/>
        <v>нет</v>
      </c>
      <c r="O72" s="8"/>
      <c r="Q72" s="4" t="str">
        <f t="shared" si="23"/>
        <v>Ненецкий автономный округ</v>
      </c>
    </row>
    <row r="73" spans="1:17" x14ac:dyDescent="0.2">
      <c r="A73" s="4">
        <f t="shared" si="20"/>
        <v>11</v>
      </c>
      <c r="B73" s="9" t="s">
        <v>37</v>
      </c>
      <c r="C73" s="5" t="s">
        <v>99</v>
      </c>
      <c r="D73" s="5"/>
      <c r="E73" s="54">
        <v>39174</v>
      </c>
      <c r="F73" s="35">
        <v>0</v>
      </c>
      <c r="G73" s="8">
        <f t="shared" si="18"/>
        <v>0</v>
      </c>
      <c r="H73" s="33">
        <f t="shared" si="19"/>
        <v>0</v>
      </c>
      <c r="I73" s="21"/>
      <c r="J73" s="18"/>
      <c r="L73" s="5"/>
      <c r="M73" s="5"/>
      <c r="N73" s="8" t="str">
        <f t="shared" si="22"/>
        <v>нет</v>
      </c>
      <c r="O73" s="8"/>
      <c r="Q73" s="4" t="str">
        <f t="shared" si="23"/>
        <v>Новосибирская область</v>
      </c>
    </row>
    <row r="74" spans="1:17" x14ac:dyDescent="0.2">
      <c r="A74" s="4">
        <f t="shared" si="20"/>
        <v>12</v>
      </c>
      <c r="B74" s="9" t="s">
        <v>38</v>
      </c>
      <c r="C74" s="5" t="s">
        <v>99</v>
      </c>
      <c r="D74" s="5"/>
      <c r="E74" s="54">
        <v>38713</v>
      </c>
      <c r="F74" s="35">
        <v>0</v>
      </c>
      <c r="G74" s="8">
        <f t="shared" si="18"/>
        <v>0</v>
      </c>
      <c r="H74" s="33">
        <f t="shared" si="19"/>
        <v>0</v>
      </c>
      <c r="I74" s="21"/>
      <c r="J74" s="18"/>
      <c r="L74" s="5"/>
      <c r="M74" s="5"/>
      <c r="N74" s="8" t="str">
        <f t="shared" si="22"/>
        <v>нет</v>
      </c>
      <c r="O74" s="8"/>
      <c r="Q74" s="4" t="str">
        <f t="shared" si="23"/>
        <v>Орловская область</v>
      </c>
    </row>
    <row r="75" spans="1:17" x14ac:dyDescent="0.2">
      <c r="A75" s="4">
        <f t="shared" si="20"/>
        <v>13</v>
      </c>
      <c r="B75" s="9" t="s">
        <v>71</v>
      </c>
      <c r="C75" s="5"/>
      <c r="D75" s="5" t="s">
        <v>99</v>
      </c>
      <c r="E75" s="54">
        <v>40360</v>
      </c>
      <c r="F75" s="34">
        <v>0</v>
      </c>
      <c r="G75" s="8">
        <f t="shared" si="18"/>
        <v>0</v>
      </c>
      <c r="H75" s="10">
        <f t="shared" si="19"/>
        <v>0</v>
      </c>
      <c r="I75" s="36"/>
      <c r="J75" s="36"/>
      <c r="L75" s="5"/>
      <c r="M75" s="5"/>
      <c r="N75" s="8" t="str">
        <f t="shared" si="22"/>
        <v>нет</v>
      </c>
      <c r="O75" s="8"/>
      <c r="Q75" s="4" t="str">
        <f t="shared" si="23"/>
        <v>Пермский край</v>
      </c>
    </row>
    <row r="76" spans="1:17" x14ac:dyDescent="0.2">
      <c r="A76" s="4">
        <f t="shared" si="20"/>
        <v>14</v>
      </c>
      <c r="B76" s="9" t="s">
        <v>39</v>
      </c>
      <c r="C76" s="5" t="s">
        <v>99</v>
      </c>
      <c r="D76" s="5"/>
      <c r="E76" s="54">
        <v>38930</v>
      </c>
      <c r="F76" s="35">
        <v>0</v>
      </c>
      <c r="G76" s="8">
        <f t="shared" si="18"/>
        <v>0</v>
      </c>
      <c r="H76" s="33">
        <f t="shared" si="19"/>
        <v>0</v>
      </c>
      <c r="I76" s="21"/>
      <c r="J76" s="18"/>
      <c r="L76" s="5"/>
      <c r="M76" s="5"/>
      <c r="N76" s="8" t="str">
        <f t="shared" si="22"/>
        <v>нет</v>
      </c>
      <c r="O76" s="8"/>
      <c r="Q76" s="4" t="str">
        <f t="shared" si="23"/>
        <v>Приморский край</v>
      </c>
    </row>
    <row r="77" spans="1:17" x14ac:dyDescent="0.2">
      <c r="A77" s="4">
        <f t="shared" si="20"/>
        <v>15</v>
      </c>
      <c r="B77" s="9" t="s">
        <v>40</v>
      </c>
      <c r="C77" s="5"/>
      <c r="D77" s="5" t="s">
        <v>99</v>
      </c>
      <c r="E77" s="54">
        <v>39174</v>
      </c>
      <c r="F77" s="35">
        <v>0</v>
      </c>
      <c r="G77" s="8">
        <f t="shared" si="18"/>
        <v>0</v>
      </c>
      <c r="H77" s="33">
        <f t="shared" si="19"/>
        <v>0</v>
      </c>
      <c r="I77" s="21"/>
      <c r="J77" s="18"/>
      <c r="L77" s="5"/>
      <c r="M77" s="5"/>
      <c r="N77" s="8" t="str">
        <f t="shared" si="22"/>
        <v>нет</v>
      </c>
      <c r="O77" s="8"/>
      <c r="Q77" s="4" t="str">
        <f t="shared" si="23"/>
        <v>Ростовская область</v>
      </c>
    </row>
    <row r="78" spans="1:17" x14ac:dyDescent="0.2">
      <c r="A78" s="4">
        <f t="shared" si="20"/>
        <v>16</v>
      </c>
      <c r="B78" s="9" t="s">
        <v>41</v>
      </c>
      <c r="C78" s="5" t="s">
        <v>99</v>
      </c>
      <c r="D78" s="5"/>
      <c r="E78" s="54">
        <v>38930</v>
      </c>
      <c r="F78" s="35">
        <v>0</v>
      </c>
      <c r="G78" s="8">
        <f t="shared" si="18"/>
        <v>0</v>
      </c>
      <c r="H78" s="33">
        <f t="shared" si="19"/>
        <v>0</v>
      </c>
      <c r="I78" s="21"/>
      <c r="J78" s="18"/>
      <c r="L78" s="5"/>
      <c r="M78" s="5"/>
      <c r="N78" s="8" t="str">
        <f t="shared" si="22"/>
        <v>нет</v>
      </c>
      <c r="O78" s="8"/>
      <c r="Q78" s="4" t="str">
        <f t="shared" si="23"/>
        <v>Сахалинская область</v>
      </c>
    </row>
    <row r="79" spans="1:17" x14ac:dyDescent="0.2">
      <c r="A79" s="4">
        <f t="shared" si="20"/>
        <v>17</v>
      </c>
      <c r="B79" s="9" t="s">
        <v>42</v>
      </c>
      <c r="C79" s="5" t="s">
        <v>99</v>
      </c>
      <c r="D79" s="5" t="s">
        <v>99</v>
      </c>
      <c r="E79" s="54">
        <v>39601</v>
      </c>
      <c r="F79" s="32">
        <f>I79+J79</f>
        <v>0</v>
      </c>
      <c r="G79" s="8">
        <f t="shared" si="18"/>
        <v>0</v>
      </c>
      <c r="H79" s="33">
        <f>IF(I79=0,IF(J79=0,0,1),IF(J79=0,1,2))</f>
        <v>0</v>
      </c>
      <c r="I79" s="30">
        <v>0</v>
      </c>
      <c r="J79" s="30">
        <v>0</v>
      </c>
      <c r="L79" s="5"/>
      <c r="M79" s="5"/>
      <c r="N79" s="8" t="str">
        <f>IF(I79&gt;=2,"обмен","нет")</f>
        <v>нет</v>
      </c>
      <c r="O79" s="8" t="str">
        <f>IF(J79&gt;=2,"обмен","нет")</f>
        <v>нет</v>
      </c>
      <c r="Q79" s="4" t="str">
        <f>IF(I79+J79&gt;=2,"---------",IF(I79+J79=0,CONCATENATE(B79," ",$I$4, " и ",$J$4),IF(AND(I79=0,J79&gt;=1),CONCATENATE(B79," ",$I$4),CONCATENATE(B79," ",$J$4))))</f>
        <v>Свердловская область ММД и СПМД</v>
      </c>
    </row>
    <row r="80" spans="1:17" x14ac:dyDescent="0.2">
      <c r="A80" s="4">
        <f t="shared" si="20"/>
        <v>18</v>
      </c>
      <c r="B80" s="9" t="s">
        <v>43</v>
      </c>
      <c r="C80" s="5" t="s">
        <v>99</v>
      </c>
      <c r="D80" s="5"/>
      <c r="E80" s="54">
        <v>38713</v>
      </c>
      <c r="F80" s="35">
        <v>0</v>
      </c>
      <c r="G80" s="8">
        <f t="shared" si="18"/>
        <v>0</v>
      </c>
      <c r="H80" s="33">
        <f t="shared" si="19"/>
        <v>0</v>
      </c>
      <c r="I80" s="21"/>
      <c r="J80" s="18"/>
      <c r="L80" s="5"/>
      <c r="M80" s="5"/>
      <c r="N80" s="8" t="str">
        <f>IF(F80&gt;=2,"обмен","нет")</f>
        <v>нет</v>
      </c>
      <c r="O80" s="8"/>
      <c r="Q80" s="4" t="str">
        <f>IF(F80=0,CONCATENATE(B80),"---------")</f>
        <v>Тверская область</v>
      </c>
    </row>
    <row r="81" spans="1:17" x14ac:dyDescent="0.2">
      <c r="A81" s="4">
        <f t="shared" si="20"/>
        <v>19</v>
      </c>
      <c r="B81" s="9" t="s">
        <v>44</v>
      </c>
      <c r="C81" s="5"/>
      <c r="D81" s="5" t="s">
        <v>99</v>
      </c>
      <c r="E81" s="54">
        <v>38930</v>
      </c>
      <c r="F81" s="35">
        <v>0</v>
      </c>
      <c r="G81" s="8">
        <f t="shared" si="18"/>
        <v>0</v>
      </c>
      <c r="H81" s="33">
        <f t="shared" si="19"/>
        <v>0</v>
      </c>
      <c r="I81" s="21"/>
      <c r="J81" s="18"/>
      <c r="L81" s="5"/>
      <c r="M81" s="5"/>
      <c r="N81" s="8" t="str">
        <f>IF(F81&gt;=2,"обмен","нет")</f>
        <v>нет</v>
      </c>
      <c r="O81" s="8"/>
      <c r="Q81" s="4" t="str">
        <f>IF(F81=0,CONCATENATE(B81),"---------")</f>
        <v>Читинская область</v>
      </c>
    </row>
    <row r="82" spans="1:17" x14ac:dyDescent="0.2">
      <c r="A82" s="4">
        <f t="shared" si="20"/>
        <v>20</v>
      </c>
      <c r="B82" s="9" t="s">
        <v>74</v>
      </c>
      <c r="C82" s="5"/>
      <c r="D82" s="5" t="s">
        <v>99</v>
      </c>
      <c r="E82" s="54">
        <v>40452</v>
      </c>
      <c r="F82" s="35">
        <v>0</v>
      </c>
      <c r="G82" s="8">
        <f t="shared" si="18"/>
        <v>0</v>
      </c>
      <c r="H82" s="10">
        <f t="shared" si="19"/>
        <v>0</v>
      </c>
      <c r="I82" s="18"/>
      <c r="J82" s="18"/>
      <c r="L82" s="5"/>
      <c r="M82" s="5"/>
      <c r="N82" s="8" t="str">
        <f>IF(F82&gt;=2,"обмен","нет")</f>
        <v>нет</v>
      </c>
      <c r="O82" s="8"/>
      <c r="Q82" s="4" t="str">
        <f>IF(F82=0,CONCATENATE(B82),"--------")</f>
        <v>Ямало-Ненецкий автономный округ</v>
      </c>
    </row>
    <row r="83" spans="1:17" x14ac:dyDescent="0.2">
      <c r="A83" s="4">
        <f t="shared" si="20"/>
        <v>21</v>
      </c>
      <c r="B83" s="9" t="s">
        <v>45</v>
      </c>
      <c r="C83" s="5" t="s">
        <v>99</v>
      </c>
      <c r="D83" s="5" t="s">
        <v>99</v>
      </c>
      <c r="E83" s="54">
        <v>39661</v>
      </c>
      <c r="F83" s="32">
        <v>0</v>
      </c>
      <c r="G83" s="8">
        <f t="shared" si="18"/>
        <v>0</v>
      </c>
      <c r="H83" s="33">
        <f>IF(I83=0,IF(J83=0,0,1),IF(J83=0,1,2))</f>
        <v>0</v>
      </c>
      <c r="I83" s="30">
        <v>0</v>
      </c>
      <c r="J83" s="30">
        <v>0</v>
      </c>
      <c r="L83" s="5"/>
      <c r="M83" s="5"/>
      <c r="N83" s="8" t="str">
        <f>IF(I83&gt;=2,"обмен","нет")</f>
        <v>нет</v>
      </c>
      <c r="O83" s="8" t="str">
        <f>IF(J83&gt;=2,"обмен","нет")</f>
        <v>нет</v>
      </c>
      <c r="Q83" s="4" t="str">
        <f>IF(I83+J83&gt;=2,"---------",IF(I83+J83=0,CONCATENATE(B83," ",$I$4, " и ",$J$4),IF(AND(I83=0,J83&gt;=1),CONCATENATE(B83," ",$I$4),CONCATENATE(B83," ",$J$4))))</f>
        <v>Кабардино-Балкарская республика ММД и СПМД</v>
      </c>
    </row>
    <row r="84" spans="1:17" x14ac:dyDescent="0.2">
      <c r="A84" s="4">
        <f t="shared" si="20"/>
        <v>22</v>
      </c>
      <c r="B84" s="9" t="s">
        <v>46</v>
      </c>
      <c r="C84" s="5" t="s">
        <v>99</v>
      </c>
      <c r="D84" s="5" t="s">
        <v>99</v>
      </c>
      <c r="E84" s="54">
        <v>39995</v>
      </c>
      <c r="F84" s="32">
        <f>I84+J84</f>
        <v>0</v>
      </c>
      <c r="G84" s="8">
        <f t="shared" si="18"/>
        <v>0</v>
      </c>
      <c r="H84" s="33">
        <f>IF(I84=0,IF(J84=0,0,1),IF(J84=0,1,2))</f>
        <v>0</v>
      </c>
      <c r="I84" s="30">
        <v>0</v>
      </c>
      <c r="J84" s="30">
        <v>0</v>
      </c>
      <c r="L84" s="5"/>
      <c r="M84" s="5"/>
      <c r="N84" s="8" t="str">
        <f>IF(I84&gt;=2,"обмен","нет")</f>
        <v>нет</v>
      </c>
      <c r="O84" s="8" t="str">
        <f>IF(J84&gt;=2,"обмен","нет")</f>
        <v>нет</v>
      </c>
      <c r="Q84" s="4" t="str">
        <f>IF(I84+J84&gt;=2,"---------",IF(I84+J84=0,CONCATENATE(B84," ",$I$4, " и ",$J$4),IF(AND(I84=0,J84&gt;=1),CONCATENATE(B84," ",$I$4),CONCATENATE(B84," ",$J$4))))</f>
        <v>Республика Адыгея ММД и СПМД</v>
      </c>
    </row>
    <row r="85" spans="1:17" x14ac:dyDescent="0.2">
      <c r="A85" s="4">
        <f t="shared" si="20"/>
        <v>23</v>
      </c>
      <c r="B85" s="9" t="s">
        <v>47</v>
      </c>
      <c r="C85" s="5"/>
      <c r="D85" s="5" t="s">
        <v>99</v>
      </c>
      <c r="E85" s="54">
        <v>38930</v>
      </c>
      <c r="F85" s="35">
        <v>0</v>
      </c>
      <c r="G85" s="8">
        <f t="shared" si="18"/>
        <v>0</v>
      </c>
      <c r="H85" s="33">
        <f t="shared" ref="H85:H94" si="24">IF(F85&gt;0,1,0)</f>
        <v>0</v>
      </c>
      <c r="I85" s="21"/>
      <c r="J85" s="18"/>
      <c r="L85" s="5"/>
      <c r="M85" s="5"/>
      <c r="N85" s="8" t="str">
        <f>IF(F85&gt;=2,"обмен","нет")</f>
        <v>нет</v>
      </c>
      <c r="O85" s="8"/>
      <c r="Q85" s="4" t="str">
        <f>IF(F85=0,CONCATENATE(B85),"---------")</f>
        <v>Республика Алтай</v>
      </c>
    </row>
    <row r="86" spans="1:17" x14ac:dyDescent="0.2">
      <c r="A86" s="4">
        <f t="shared" si="20"/>
        <v>24</v>
      </c>
      <c r="B86" s="9" t="s">
        <v>48</v>
      </c>
      <c r="C86" s="5" t="s">
        <v>99</v>
      </c>
      <c r="D86" s="5"/>
      <c r="E86" s="54">
        <v>39174</v>
      </c>
      <c r="F86" s="35">
        <v>0</v>
      </c>
      <c r="G86" s="8">
        <f t="shared" si="18"/>
        <v>0</v>
      </c>
      <c r="H86" s="33">
        <f t="shared" si="24"/>
        <v>0</v>
      </c>
      <c r="I86" s="21"/>
      <c r="J86" s="18"/>
      <c r="L86" s="5"/>
      <c r="M86" s="5"/>
      <c r="N86" s="8" t="str">
        <f>IF(F86&gt;=2,"обмен","нет")</f>
        <v>нет</v>
      </c>
      <c r="O86" s="8"/>
      <c r="Q86" s="4" t="str">
        <f>IF(F86=0,CONCATENATE(B86),"---------")</f>
        <v>Республика Башкортостан</v>
      </c>
    </row>
    <row r="87" spans="1:17" x14ac:dyDescent="0.2">
      <c r="A87" s="4">
        <f t="shared" si="20"/>
        <v>25</v>
      </c>
      <c r="B87" s="9" t="s">
        <v>82</v>
      </c>
      <c r="C87" s="5"/>
      <c r="D87" s="5" t="s">
        <v>99</v>
      </c>
      <c r="E87" s="54">
        <v>40634</v>
      </c>
      <c r="F87" s="35">
        <v>0</v>
      </c>
      <c r="G87" s="8">
        <f t="shared" si="18"/>
        <v>0</v>
      </c>
      <c r="H87" s="33">
        <f>IF(F87&gt;0,1,0)</f>
        <v>0</v>
      </c>
      <c r="I87" s="72"/>
      <c r="J87" s="71"/>
      <c r="L87" s="5"/>
      <c r="M87" s="5"/>
      <c r="N87" s="8" t="str">
        <f>IF(F87&gt;=2,"обмен","нет")</f>
        <v>нет</v>
      </c>
      <c r="O87" s="8"/>
      <c r="Q87" s="4" t="str">
        <f>IF(F87=0,CONCATENATE(B87),"---------")</f>
        <v>Республика Бурятия</v>
      </c>
    </row>
    <row r="88" spans="1:17" x14ac:dyDescent="0.2">
      <c r="A88" s="4">
        <f t="shared" si="20"/>
        <v>26</v>
      </c>
      <c r="B88" s="9" t="s">
        <v>49</v>
      </c>
      <c r="C88" s="5" t="s">
        <v>99</v>
      </c>
      <c r="D88" s="5" t="s">
        <v>99</v>
      </c>
      <c r="E88" s="54">
        <v>39874</v>
      </c>
      <c r="F88" s="32">
        <f>I88+J88</f>
        <v>0</v>
      </c>
      <c r="G88" s="8">
        <f t="shared" si="18"/>
        <v>0</v>
      </c>
      <c r="H88" s="33">
        <f>IF(I88=0,IF(J88=0,0,1),IF(J88=0,1,2))</f>
        <v>0</v>
      </c>
      <c r="I88" s="70">
        <v>0</v>
      </c>
      <c r="J88" s="70">
        <v>0</v>
      </c>
      <c r="L88" s="5"/>
      <c r="M88" s="5"/>
      <c r="N88" s="8" t="str">
        <f>IF(I88&gt;=2,"обмен","нет")</f>
        <v>нет</v>
      </c>
      <c r="O88" s="8" t="str">
        <f>IF(J88&gt;=2,"обмен","нет")</f>
        <v>нет</v>
      </c>
      <c r="Q88" s="4" t="str">
        <f>IF(I88+J88&gt;=2,"---------",IF(I88+J88=0,CONCATENATE(B88," ",$I$4, " и ",$J$4),IF(AND(I88=0,J88&gt;=1),CONCATENATE(B88," ",$I$4),CONCATENATE(B88," ",$J$4))))</f>
        <v>Республика Калмыкия ММД и СПМД</v>
      </c>
    </row>
    <row r="89" spans="1:17" x14ac:dyDescent="0.2">
      <c r="A89" s="4">
        <f t="shared" si="20"/>
        <v>27</v>
      </c>
      <c r="B89" s="9" t="s">
        <v>50</v>
      </c>
      <c r="C89" s="5"/>
      <c r="D89" s="5" t="s">
        <v>99</v>
      </c>
      <c r="E89" s="54">
        <v>40087</v>
      </c>
      <c r="F89" s="35">
        <v>0</v>
      </c>
      <c r="G89" s="8">
        <f t="shared" si="18"/>
        <v>0</v>
      </c>
      <c r="H89" s="33">
        <f t="shared" si="24"/>
        <v>0</v>
      </c>
      <c r="I89" s="21"/>
      <c r="J89" s="18"/>
      <c r="L89" s="5"/>
      <c r="M89" s="5"/>
      <c r="N89" s="8" t="str">
        <f>IF(F89&gt;=2,"обмен","нет")</f>
        <v>нет</v>
      </c>
      <c r="O89" s="8"/>
      <c r="Q89" s="4" t="str">
        <f>IF(F89=0,CONCATENATE(B89),"---------")</f>
        <v>Республика Коми</v>
      </c>
    </row>
    <row r="90" spans="1:17" x14ac:dyDescent="0.2">
      <c r="A90" s="4">
        <f t="shared" si="20"/>
        <v>28</v>
      </c>
      <c r="B90" s="9" t="s">
        <v>51</v>
      </c>
      <c r="C90" s="5"/>
      <c r="D90" s="5" t="s">
        <v>99</v>
      </c>
      <c r="E90" s="54">
        <v>38930</v>
      </c>
      <c r="F90" s="35">
        <v>0</v>
      </c>
      <c r="G90" s="8">
        <f t="shared" si="18"/>
        <v>0</v>
      </c>
      <c r="H90" s="33">
        <f t="shared" si="24"/>
        <v>0</v>
      </c>
      <c r="I90" s="21"/>
      <c r="J90" s="18"/>
      <c r="L90" s="5"/>
      <c r="M90" s="5"/>
      <c r="N90" s="8" t="str">
        <f>IF(F90&gt;=2,"обмен","нет")</f>
        <v>нет</v>
      </c>
      <c r="O90" s="8"/>
      <c r="Q90" s="4" t="str">
        <f>IF(F90=0,CONCATENATE(B90),"---------")</f>
        <v>Республика Саха (Якутия)</v>
      </c>
    </row>
    <row r="91" spans="1:17" x14ac:dyDescent="0.2">
      <c r="A91" s="4">
        <f t="shared" si="20"/>
        <v>29</v>
      </c>
      <c r="B91" s="9" t="s">
        <v>52</v>
      </c>
      <c r="C91" s="5"/>
      <c r="D91" s="5" t="s">
        <v>99</v>
      </c>
      <c r="E91" s="54">
        <v>38713</v>
      </c>
      <c r="F91" s="35">
        <v>0</v>
      </c>
      <c r="G91" s="8">
        <f t="shared" si="18"/>
        <v>0</v>
      </c>
      <c r="H91" s="33">
        <f t="shared" si="24"/>
        <v>0</v>
      </c>
      <c r="I91" s="21"/>
      <c r="J91" s="18"/>
      <c r="L91" s="5"/>
      <c r="M91" s="5"/>
      <c r="N91" s="8" t="str">
        <f>IF(F91&gt;=2,"обмен","нет")</f>
        <v>нет</v>
      </c>
      <c r="O91" s="8"/>
      <c r="Q91" s="4" t="str">
        <f>IF(F91=0,CONCATENATE(B91),"---------")</f>
        <v>Республика Татарстан</v>
      </c>
    </row>
    <row r="92" spans="1:17" x14ac:dyDescent="0.2">
      <c r="A92" s="4">
        <f t="shared" si="20"/>
        <v>30</v>
      </c>
      <c r="B92" s="9" t="s">
        <v>53</v>
      </c>
      <c r="C92" s="5"/>
      <c r="D92" s="5" t="s">
        <v>99</v>
      </c>
      <c r="E92" s="54">
        <v>39265</v>
      </c>
      <c r="F92" s="35">
        <v>0</v>
      </c>
      <c r="G92" s="8">
        <f t="shared" si="18"/>
        <v>0</v>
      </c>
      <c r="H92" s="33">
        <f t="shared" si="24"/>
        <v>0</v>
      </c>
      <c r="I92" s="21"/>
      <c r="J92" s="18"/>
      <c r="L92" s="5"/>
      <c r="M92" s="5"/>
      <c r="N92" s="8" t="str">
        <f>IF(F92&gt;=2,"обмен","нет")</f>
        <v>нет</v>
      </c>
      <c r="O92" s="8"/>
      <c r="Q92" s="4" t="str">
        <f>IF(F92=0,CONCATENATE(B92),"---------")</f>
        <v>Республика Хакасия</v>
      </c>
    </row>
    <row r="93" spans="1:17" x14ac:dyDescent="0.2">
      <c r="A93" s="4">
        <f t="shared" si="20"/>
        <v>31</v>
      </c>
      <c r="B93" s="9" t="s">
        <v>54</v>
      </c>
      <c r="C93" s="5" t="s">
        <v>99</v>
      </c>
      <c r="D93" s="5" t="s">
        <v>99</v>
      </c>
      <c r="E93" s="54">
        <v>39479</v>
      </c>
      <c r="F93" s="32">
        <v>0</v>
      </c>
      <c r="G93" s="8">
        <f t="shared" si="18"/>
        <v>0</v>
      </c>
      <c r="H93" s="33">
        <f>IF(I93=0,IF(J93=0,0,1),IF(J93=0,1,2))</f>
        <v>0</v>
      </c>
      <c r="I93" s="30">
        <v>0</v>
      </c>
      <c r="J93" s="30">
        <v>0</v>
      </c>
      <c r="L93" s="5"/>
      <c r="M93" s="5"/>
      <c r="N93" s="8" t="str">
        <f>IF(I93&gt;=2,"обмен","нет")</f>
        <v>нет</v>
      </c>
      <c r="O93" s="8" t="str">
        <f>IF(J93&gt;=2,"обмен","нет")</f>
        <v>нет</v>
      </c>
      <c r="Q93" s="4" t="str">
        <f>IF(I93+J93&gt;=2,"---------",IF(I93+J93=0,CONCATENATE(B93," ",$I$4, " и ",$J$4),IF(AND(I93=0,J93&gt;=1),CONCATENATE(B93," ",$I$4),CONCATENATE(B93," ",$J$4))))</f>
        <v>Удмуртская республика ММД и СПМД</v>
      </c>
    </row>
    <row r="94" spans="1:17" x14ac:dyDescent="0.2">
      <c r="A94" s="4">
        <f t="shared" si="20"/>
        <v>32</v>
      </c>
      <c r="B94" s="9" t="s">
        <v>73</v>
      </c>
      <c r="C94" s="5"/>
      <c r="D94" s="5" t="s">
        <v>99</v>
      </c>
      <c r="E94" s="54">
        <v>40452</v>
      </c>
      <c r="F94" s="35">
        <v>0</v>
      </c>
      <c r="G94" s="8">
        <f t="shared" si="18"/>
        <v>0</v>
      </c>
      <c r="H94" s="10">
        <f t="shared" si="24"/>
        <v>0</v>
      </c>
      <c r="I94" s="18"/>
      <c r="J94" s="18"/>
      <c r="L94" s="5"/>
      <c r="M94" s="5"/>
      <c r="N94" s="8" t="str">
        <f>IF(F94&gt;=2,"обмен","нет")</f>
        <v>нет</v>
      </c>
      <c r="O94" s="8"/>
      <c r="Q94" s="4" t="str">
        <f>IF(F94=0,CONCATENATE(B94),"---------")</f>
        <v>Чеченская республика</v>
      </c>
    </row>
    <row r="95" spans="1:17" x14ac:dyDescent="0.2">
      <c r="A95" s="4"/>
      <c r="B95" s="19" t="s">
        <v>76</v>
      </c>
      <c r="C95" s="10"/>
      <c r="D95" s="10"/>
      <c r="E95" s="53"/>
      <c r="F95" s="10">
        <f>ROWS(B63:B94)+7-SUMIF(H63:H94,"&gt;=1")</f>
        <v>39</v>
      </c>
      <c r="G95" s="41"/>
      <c r="H95" s="41"/>
      <c r="I95" s="41"/>
    </row>
    <row r="96" spans="1:17" x14ac:dyDescent="0.2">
      <c r="A96" s="4"/>
    </row>
    <row r="97" spans="1:17" x14ac:dyDescent="0.2">
      <c r="A97" s="4"/>
      <c r="L97" s="74"/>
      <c r="M97" s="74"/>
      <c r="N97" s="73" t="s">
        <v>78</v>
      </c>
      <c r="O97" s="73"/>
    </row>
    <row r="98" spans="1:17" x14ac:dyDescent="0.2">
      <c r="A98" s="4"/>
      <c r="B98" s="42" t="s">
        <v>90</v>
      </c>
      <c r="C98" s="47" t="s">
        <v>79</v>
      </c>
      <c r="D98" s="47" t="s">
        <v>80</v>
      </c>
      <c r="E98" s="61" t="s">
        <v>98</v>
      </c>
      <c r="F98" s="14" t="s">
        <v>1</v>
      </c>
      <c r="G98" s="6">
        <f>SUM(G99:G114)</f>
        <v>0</v>
      </c>
      <c r="H98" s="16">
        <f>SUM(H99:H114)</f>
        <v>0</v>
      </c>
      <c r="I98" s="22" t="s">
        <v>79</v>
      </c>
      <c r="J98" s="22" t="s">
        <v>80</v>
      </c>
      <c r="L98" s="39"/>
      <c r="M98" s="39"/>
      <c r="N98" s="3" t="s">
        <v>79</v>
      </c>
      <c r="O98" s="3" t="s">
        <v>80</v>
      </c>
    </row>
    <row r="99" spans="1:17" x14ac:dyDescent="0.2">
      <c r="A99" s="4">
        <v>1</v>
      </c>
      <c r="B99" s="9" t="s">
        <v>3</v>
      </c>
      <c r="C99" s="5"/>
      <c r="D99" s="5" t="s">
        <v>99</v>
      </c>
      <c r="E99" s="54">
        <v>40686</v>
      </c>
      <c r="F99" s="35">
        <v>0</v>
      </c>
      <c r="G99" s="8">
        <f t="shared" ref="G99:G114" si="25">F99*$A$1</f>
        <v>0</v>
      </c>
      <c r="H99" s="33">
        <f>IF(F99&gt;0,1,0)</f>
        <v>0</v>
      </c>
      <c r="I99" s="21"/>
      <c r="J99" s="18"/>
      <c r="L99" s="5"/>
      <c r="M99" s="5"/>
      <c r="N99" s="8" t="str">
        <f>IF(F99&gt;=2,"обмен","нет")</f>
        <v>нет</v>
      </c>
      <c r="O99" s="8"/>
      <c r="Q99" s="4" t="str">
        <f>IF(F99=0,CONCATENATE(B99),"---------")</f>
        <v>Белгород</v>
      </c>
    </row>
    <row r="100" spans="1:17" x14ac:dyDescent="0.2">
      <c r="A100" s="4">
        <f t="shared" ref="A100:A114" si="26">A99+1</f>
        <v>2</v>
      </c>
      <c r="B100" s="9" t="s">
        <v>109</v>
      </c>
      <c r="C100" s="5"/>
      <c r="D100" s="5"/>
      <c r="E100" s="54" t="s">
        <v>108</v>
      </c>
      <c r="F100" s="32">
        <f>I100+J100</f>
        <v>0</v>
      </c>
      <c r="G100" s="8">
        <f t="shared" si="25"/>
        <v>0</v>
      </c>
      <c r="H100" s="33">
        <f>IF(I100=0,IF(J100=0,0,1),IF(J100=0,1,2))</f>
        <v>0</v>
      </c>
      <c r="I100" s="30">
        <v>0</v>
      </c>
      <c r="J100" s="30">
        <v>0</v>
      </c>
      <c r="L100" s="5"/>
      <c r="M100" s="5"/>
      <c r="N100" s="8" t="str">
        <f>IF(I100&gt;=2,"обмен","нет")</f>
        <v>нет</v>
      </c>
      <c r="O100" s="8" t="str">
        <f>IF(J100&gt;=2,"обмен","нет")</f>
        <v>нет</v>
      </c>
      <c r="Q100" s="4" t="str">
        <f>IF(I100+J100&gt;=2,"---------",IF(I100+J100=0,CONCATENATE(B100," ",$I$4, " и ",$J$4),IF(AND(I100=0,J100&gt;=1),CONCATENATE(B100," ",$I$4),CONCATENATE(B100," ",$J$4))))</f>
        <v>Великие Луки ММД и СПМД</v>
      </c>
    </row>
    <row r="101" spans="1:17" x14ac:dyDescent="0.2">
      <c r="A101" s="4">
        <f t="shared" si="26"/>
        <v>3</v>
      </c>
      <c r="B101" s="9" t="s">
        <v>5</v>
      </c>
      <c r="C101" s="5"/>
      <c r="D101" s="5"/>
      <c r="E101" s="54" t="s">
        <v>108</v>
      </c>
      <c r="F101" s="35">
        <v>0</v>
      </c>
      <c r="G101" s="8">
        <f t="shared" si="25"/>
        <v>0</v>
      </c>
      <c r="H101" s="33">
        <f>IF(F101&gt;0,1,0)</f>
        <v>0</v>
      </c>
      <c r="I101" s="21"/>
      <c r="J101" s="18"/>
      <c r="L101" s="5"/>
      <c r="M101" s="5"/>
      <c r="N101" s="8" t="str">
        <f>IF(F101&gt;=2,"обмен","нет")</f>
        <v>нет</v>
      </c>
      <c r="O101" s="8"/>
      <c r="Q101" s="4" t="str">
        <f>IF(F101=0,CONCATENATE(B101),"---------")</f>
        <v>Великий Новгород</v>
      </c>
    </row>
    <row r="102" spans="1:17" x14ac:dyDescent="0.2">
      <c r="A102" s="4">
        <f t="shared" si="26"/>
        <v>4</v>
      </c>
      <c r="B102" s="9" t="s">
        <v>84</v>
      </c>
      <c r="C102" s="5"/>
      <c r="D102" s="5" t="s">
        <v>99</v>
      </c>
      <c r="E102" s="54">
        <v>40725</v>
      </c>
      <c r="F102" s="35">
        <v>0</v>
      </c>
      <c r="G102" s="8">
        <f t="shared" si="25"/>
        <v>0</v>
      </c>
      <c r="H102" s="33">
        <f>IF(F102&gt;0,1,0)</f>
        <v>0</v>
      </c>
      <c r="I102" s="21"/>
      <c r="J102" s="18"/>
      <c r="L102" s="5"/>
      <c r="M102" s="5"/>
      <c r="N102" s="8" t="str">
        <f>IF(F102&gt;=2,"обмен","нет")</f>
        <v>нет</v>
      </c>
      <c r="O102" s="8"/>
      <c r="Q102" s="4" t="str">
        <f>IF(F102=0,CONCATENATE(B102),"---------")</f>
        <v>Владикавказ</v>
      </c>
    </row>
    <row r="103" spans="1:17" x14ac:dyDescent="0.2">
      <c r="A103" s="4">
        <f t="shared" si="26"/>
        <v>5</v>
      </c>
      <c r="B103" s="9" t="s">
        <v>110</v>
      </c>
      <c r="C103" s="5"/>
      <c r="D103" s="5"/>
      <c r="E103" s="54" t="s">
        <v>108</v>
      </c>
      <c r="F103" s="32">
        <f>I103+J103</f>
        <v>0</v>
      </c>
      <c r="G103" s="8">
        <f t="shared" si="25"/>
        <v>0</v>
      </c>
      <c r="H103" s="33">
        <f>IF(I103=0,IF(J103=0,0,1),IF(J103=0,1,2))</f>
        <v>0</v>
      </c>
      <c r="I103" s="30">
        <v>0</v>
      </c>
      <c r="J103" s="30">
        <v>0</v>
      </c>
      <c r="L103" s="5"/>
      <c r="M103" s="5"/>
      <c r="N103" s="8" t="str">
        <f>IF(I103&gt;=2,"обмен","нет")</f>
        <v>нет</v>
      </c>
      <c r="O103" s="8" t="str">
        <f>IF(J103&gt;=2,"обмен","нет")</f>
        <v>нет</v>
      </c>
      <c r="Q103" s="4" t="str">
        <f>IF(I103+J103&gt;=2,"---------",IF(I103+J103=0,CONCATENATE(B103," ",$I$4, " и ",$J$4),IF(AND(I103=0,J103&gt;=1),CONCATENATE(B103," ",$I$4),CONCATENATE(B103," ",$J$4))))</f>
        <v>Воронеж ММД и СПМД</v>
      </c>
    </row>
    <row r="104" spans="1:17" x14ac:dyDescent="0.2">
      <c r="A104" s="4">
        <f t="shared" si="26"/>
        <v>6</v>
      </c>
      <c r="B104" s="9" t="s">
        <v>13</v>
      </c>
      <c r="C104" s="5"/>
      <c r="D104" s="5"/>
      <c r="E104" s="54" t="s">
        <v>108</v>
      </c>
      <c r="F104" s="35">
        <v>0</v>
      </c>
      <c r="G104" s="8">
        <f t="shared" si="25"/>
        <v>0</v>
      </c>
      <c r="H104" s="33">
        <f t="shared" ref="H104:H113" si="27">IF(F104&gt;0,1,0)</f>
        <v>0</v>
      </c>
      <c r="I104" s="21"/>
      <c r="J104" s="18"/>
      <c r="L104" s="5"/>
      <c r="M104" s="5"/>
      <c r="N104" s="8" t="str">
        <f t="shared" ref="N104:N114" si="28">IF(F104&gt;=2,"обмен","нет")</f>
        <v>нет</v>
      </c>
      <c r="O104" s="8"/>
      <c r="Q104" s="4" t="str">
        <f t="shared" ref="Q104:Q114" si="29">IF(F104=0,CONCATENATE(B104),"---------")</f>
        <v>Дмитров</v>
      </c>
    </row>
    <row r="105" spans="1:17" x14ac:dyDescent="0.2">
      <c r="A105" s="4">
        <f t="shared" si="26"/>
        <v>7</v>
      </c>
      <c r="B105" s="9" t="s">
        <v>83</v>
      </c>
      <c r="C105" s="5"/>
      <c r="D105" s="5"/>
      <c r="E105" s="54" t="s">
        <v>115</v>
      </c>
      <c r="F105" s="35">
        <v>0</v>
      </c>
      <c r="G105" s="8">
        <f t="shared" si="25"/>
        <v>0</v>
      </c>
      <c r="H105" s="33">
        <f t="shared" si="27"/>
        <v>0</v>
      </c>
      <c r="I105" s="21"/>
      <c r="J105" s="18"/>
      <c r="L105" s="5"/>
      <c r="M105" s="5"/>
      <c r="N105" s="8" t="str">
        <f t="shared" si="28"/>
        <v>нет</v>
      </c>
      <c r="O105" s="8"/>
      <c r="Q105" s="4" t="str">
        <f t="shared" si="29"/>
        <v>Елец</v>
      </c>
    </row>
    <row r="106" spans="1:17" x14ac:dyDescent="0.2">
      <c r="A106" s="4">
        <f t="shared" si="26"/>
        <v>8</v>
      </c>
      <c r="B106" s="9" t="s">
        <v>85</v>
      </c>
      <c r="C106" s="5"/>
      <c r="D106" s="5"/>
      <c r="E106" s="54" t="s">
        <v>115</v>
      </c>
      <c r="F106" s="35">
        <v>0</v>
      </c>
      <c r="G106" s="8">
        <f t="shared" si="25"/>
        <v>0</v>
      </c>
      <c r="H106" s="33">
        <f t="shared" si="27"/>
        <v>0</v>
      </c>
      <c r="I106" s="21"/>
      <c r="J106" s="18"/>
      <c r="L106" s="5"/>
      <c r="M106" s="5"/>
      <c r="N106" s="8" t="str">
        <f t="shared" si="28"/>
        <v>нет</v>
      </c>
      <c r="O106" s="8"/>
      <c r="Q106" s="4" t="str">
        <f t="shared" si="29"/>
        <v>Ельня</v>
      </c>
    </row>
    <row r="107" spans="1:17" x14ac:dyDescent="0.2">
      <c r="A107" s="4">
        <f t="shared" si="26"/>
        <v>9</v>
      </c>
      <c r="B107" s="9" t="s">
        <v>86</v>
      </c>
      <c r="C107" s="5"/>
      <c r="D107" s="5" t="s">
        <v>99</v>
      </c>
      <c r="E107" s="54">
        <v>40724</v>
      </c>
      <c r="F107" s="35">
        <v>0</v>
      </c>
      <c r="G107" s="8">
        <f t="shared" si="25"/>
        <v>0</v>
      </c>
      <c r="H107" s="10">
        <f t="shared" si="27"/>
        <v>0</v>
      </c>
      <c r="I107" s="18"/>
      <c r="J107" s="18"/>
      <c r="L107" s="5"/>
      <c r="M107" s="5"/>
      <c r="N107" s="8" t="str">
        <f t="shared" si="28"/>
        <v>нет</v>
      </c>
      <c r="O107" s="8"/>
      <c r="Q107" s="4" t="str">
        <f t="shared" si="29"/>
        <v>Курск</v>
      </c>
    </row>
    <row r="108" spans="1:17" x14ac:dyDescent="0.2">
      <c r="A108" s="4">
        <f t="shared" si="26"/>
        <v>10</v>
      </c>
      <c r="B108" s="9" t="s">
        <v>111</v>
      </c>
      <c r="C108" s="5"/>
      <c r="D108" s="5"/>
      <c r="E108" s="54" t="s">
        <v>108</v>
      </c>
      <c r="F108" s="35">
        <v>0</v>
      </c>
      <c r="G108" s="8">
        <f t="shared" si="25"/>
        <v>0</v>
      </c>
      <c r="H108" s="10">
        <f t="shared" si="27"/>
        <v>0</v>
      </c>
      <c r="I108" s="18"/>
      <c r="J108" s="18"/>
      <c r="L108" s="5"/>
      <c r="M108" s="5"/>
      <c r="N108" s="8" t="str">
        <f t="shared" si="28"/>
        <v>нет</v>
      </c>
      <c r="O108" s="8"/>
      <c r="Q108" s="4" t="str">
        <f t="shared" si="29"/>
        <v>Луга</v>
      </c>
    </row>
    <row r="109" spans="1:17" x14ac:dyDescent="0.2">
      <c r="A109" s="4">
        <f t="shared" si="26"/>
        <v>11</v>
      </c>
      <c r="B109" s="9" t="s">
        <v>87</v>
      </c>
      <c r="C109" s="5"/>
      <c r="D109" s="5" t="s">
        <v>99</v>
      </c>
      <c r="E109" s="54">
        <v>40756</v>
      </c>
      <c r="F109" s="35">
        <v>0</v>
      </c>
      <c r="G109" s="8">
        <f t="shared" si="25"/>
        <v>0</v>
      </c>
      <c r="H109" s="10">
        <f t="shared" si="27"/>
        <v>0</v>
      </c>
      <c r="I109" s="18"/>
      <c r="J109" s="18"/>
      <c r="L109" s="5"/>
      <c r="M109" s="5"/>
      <c r="N109" s="8" t="str">
        <f t="shared" si="28"/>
        <v>нет</v>
      </c>
      <c r="O109" s="8"/>
      <c r="Q109" s="4" t="str">
        <f t="shared" si="29"/>
        <v>Малгобек</v>
      </c>
    </row>
    <row r="110" spans="1:17" x14ac:dyDescent="0.2">
      <c r="A110" s="4">
        <f t="shared" si="26"/>
        <v>12</v>
      </c>
      <c r="B110" s="9" t="s">
        <v>88</v>
      </c>
      <c r="C110" s="5"/>
      <c r="D110" s="5" t="s">
        <v>99</v>
      </c>
      <c r="E110" s="54">
        <v>40724</v>
      </c>
      <c r="F110" s="35">
        <v>0</v>
      </c>
      <c r="G110" s="8">
        <f t="shared" si="25"/>
        <v>0</v>
      </c>
      <c r="H110" s="10">
        <f t="shared" si="27"/>
        <v>0</v>
      </c>
      <c r="I110" s="18"/>
      <c r="J110" s="18"/>
      <c r="L110" s="5"/>
      <c r="M110" s="5"/>
      <c r="N110" s="8" t="str">
        <f t="shared" si="28"/>
        <v>нет</v>
      </c>
      <c r="O110" s="8"/>
      <c r="Q110" s="4" t="str">
        <f t="shared" si="29"/>
        <v>Орёл</v>
      </c>
    </row>
    <row r="111" spans="1:17" x14ac:dyDescent="0.2">
      <c r="A111" s="4">
        <f t="shared" si="26"/>
        <v>13</v>
      </c>
      <c r="B111" s="9" t="s">
        <v>112</v>
      </c>
      <c r="C111" s="5"/>
      <c r="D111" s="5"/>
      <c r="E111" s="54" t="s">
        <v>108</v>
      </c>
      <c r="F111" s="35">
        <v>0</v>
      </c>
      <c r="G111" s="8">
        <f t="shared" si="25"/>
        <v>0</v>
      </c>
      <c r="H111" s="10">
        <f t="shared" si="27"/>
        <v>0</v>
      </c>
      <c r="I111" s="18"/>
      <c r="J111" s="18"/>
      <c r="L111" s="5"/>
      <c r="M111" s="5"/>
      <c r="N111" s="8" t="str">
        <f t="shared" si="28"/>
        <v>нет</v>
      </c>
      <c r="O111" s="8"/>
      <c r="Q111" s="4" t="str">
        <f t="shared" si="29"/>
        <v>Полярный</v>
      </c>
    </row>
    <row r="112" spans="1:17" x14ac:dyDescent="0.2">
      <c r="A112" s="4">
        <f t="shared" si="26"/>
        <v>14</v>
      </c>
      <c r="B112" s="9" t="s">
        <v>89</v>
      </c>
      <c r="C112" s="5"/>
      <c r="D112" s="5" t="s">
        <v>99</v>
      </c>
      <c r="E112" s="54">
        <v>40787</v>
      </c>
      <c r="F112" s="35">
        <v>0</v>
      </c>
      <c r="G112" s="8">
        <f t="shared" si="25"/>
        <v>0</v>
      </c>
      <c r="H112" s="10">
        <f t="shared" si="27"/>
        <v>0</v>
      </c>
      <c r="I112" s="18"/>
      <c r="J112" s="18"/>
      <c r="L112" s="5"/>
      <c r="M112" s="5"/>
      <c r="N112" s="8" t="str">
        <f t="shared" si="28"/>
        <v>нет</v>
      </c>
      <c r="O112" s="8"/>
      <c r="Q112" s="4" t="str">
        <f t="shared" si="29"/>
        <v>Ржев</v>
      </c>
    </row>
    <row r="113" spans="1:17" x14ac:dyDescent="0.2">
      <c r="A113" s="4">
        <f t="shared" si="26"/>
        <v>15</v>
      </c>
      <c r="B113" s="9" t="s">
        <v>113</v>
      </c>
      <c r="C113" s="5"/>
      <c r="D113" s="5"/>
      <c r="E113" s="54" t="s">
        <v>108</v>
      </c>
      <c r="F113" s="35">
        <v>0</v>
      </c>
      <c r="G113" s="8">
        <f t="shared" si="25"/>
        <v>0</v>
      </c>
      <c r="H113" s="10">
        <f t="shared" si="27"/>
        <v>0</v>
      </c>
      <c r="I113" s="18"/>
      <c r="J113" s="18"/>
      <c r="L113" s="5"/>
      <c r="M113" s="5"/>
      <c r="N113" s="8" t="str">
        <f t="shared" si="28"/>
        <v>нет</v>
      </c>
      <c r="O113" s="8"/>
      <c r="Q113" s="4" t="str">
        <f t="shared" si="29"/>
        <v>Ростов-на-дону</v>
      </c>
    </row>
    <row r="114" spans="1:17" x14ac:dyDescent="0.2">
      <c r="A114" s="4">
        <f t="shared" si="26"/>
        <v>16</v>
      </c>
      <c r="B114" s="9" t="s">
        <v>114</v>
      </c>
      <c r="C114" s="5"/>
      <c r="D114" s="5"/>
      <c r="E114" s="54" t="s">
        <v>108</v>
      </c>
      <c r="F114" s="35">
        <v>0</v>
      </c>
      <c r="G114" s="8">
        <f t="shared" si="25"/>
        <v>0</v>
      </c>
      <c r="H114" s="10">
        <f>IF(F114&gt;0,1,0)</f>
        <v>0</v>
      </c>
      <c r="I114" s="18"/>
      <c r="J114" s="18"/>
      <c r="L114" s="5"/>
      <c r="M114" s="5"/>
      <c r="N114" s="8" t="str">
        <f t="shared" si="28"/>
        <v>нет</v>
      </c>
      <c r="O114" s="8"/>
      <c r="Q114" s="4" t="str">
        <f t="shared" si="29"/>
        <v>Туапсе</v>
      </c>
    </row>
    <row r="115" spans="1:17" x14ac:dyDescent="0.2">
      <c r="A115" s="4"/>
      <c r="B115" s="19" t="s">
        <v>76</v>
      </c>
      <c r="C115" s="10"/>
      <c r="D115" s="10"/>
      <c r="E115" s="53"/>
      <c r="F115" s="10">
        <f>ROWS(B99:B114)+2-SUMIF(H99:H114,"&gt;=1")</f>
        <v>18</v>
      </c>
      <c r="G115" s="15"/>
      <c r="H115" s="18"/>
      <c r="I115" s="18"/>
      <c r="J115" s="18"/>
    </row>
    <row r="117" spans="1:17" x14ac:dyDescent="0.2">
      <c r="A117" s="4"/>
      <c r="B117" s="4">
        <v>2</v>
      </c>
      <c r="C117" s="50"/>
      <c r="D117" s="50"/>
      <c r="E117" s="51"/>
      <c r="F117" s="1" t="s">
        <v>56</v>
      </c>
      <c r="G117" s="1"/>
      <c r="H117" s="1"/>
      <c r="I117" s="13"/>
      <c r="J117" s="13"/>
      <c r="K117" s="13"/>
      <c r="L117" s="75"/>
      <c r="M117" s="75"/>
      <c r="N117" s="76" t="s">
        <v>78</v>
      </c>
      <c r="O117" s="76"/>
    </row>
    <row r="118" spans="1:17" x14ac:dyDescent="0.2">
      <c r="A118" s="4"/>
      <c r="B118" s="5" t="s">
        <v>0</v>
      </c>
      <c r="C118" s="5" t="s">
        <v>79</v>
      </c>
      <c r="D118" s="5" t="s">
        <v>80</v>
      </c>
      <c r="E118" s="58" t="s">
        <v>98</v>
      </c>
      <c r="F118" s="5" t="s">
        <v>1</v>
      </c>
      <c r="G118" s="6">
        <f>SUM(G119:G126)</f>
        <v>0</v>
      </c>
      <c r="H118" s="6">
        <f>SUM(H119:H126)</f>
        <v>0</v>
      </c>
      <c r="I118" s="22" t="s">
        <v>79</v>
      </c>
      <c r="J118" s="22" t="s">
        <v>80</v>
      </c>
      <c r="K118" s="7"/>
      <c r="L118" s="8"/>
      <c r="M118" s="8"/>
      <c r="N118" s="29" t="s">
        <v>79</v>
      </c>
      <c r="O118" s="29" t="s">
        <v>80</v>
      </c>
    </row>
    <row r="119" spans="1:17" x14ac:dyDescent="0.2">
      <c r="A119" s="4">
        <v>1</v>
      </c>
      <c r="B119" s="11" t="s">
        <v>57</v>
      </c>
      <c r="C119" s="5" t="s">
        <v>99</v>
      </c>
      <c r="D119" s="5" t="s">
        <v>99</v>
      </c>
      <c r="E119" s="54">
        <v>36992</v>
      </c>
      <c r="F119" s="32">
        <f>I119+J119</f>
        <v>0</v>
      </c>
      <c r="G119" s="8">
        <f>F119*$B$117</f>
        <v>0</v>
      </c>
      <c r="H119" s="33">
        <f>IF(I119=0,IF(J119=0,0,1),IF(J119=0,1,2))</f>
        <v>0</v>
      </c>
      <c r="I119" s="30">
        <v>0</v>
      </c>
      <c r="J119" s="30">
        <v>0</v>
      </c>
      <c r="K119" s="13"/>
      <c r="L119" s="26"/>
      <c r="M119" s="26"/>
      <c r="N119" s="27" t="str">
        <f>IF(I119&gt;=2,"обмен","нет")</f>
        <v>нет</v>
      </c>
      <c r="O119" s="27" t="str">
        <f>IF(J119&gt;=2,"обмен","нет")</f>
        <v>нет</v>
      </c>
    </row>
    <row r="120" spans="1:17" x14ac:dyDescent="0.2">
      <c r="A120" s="4">
        <f>A119+1</f>
        <v>2</v>
      </c>
      <c r="B120" s="11" t="s">
        <v>58</v>
      </c>
      <c r="C120" s="5"/>
      <c r="D120" s="5" t="s">
        <v>99</v>
      </c>
      <c r="E120" s="54">
        <v>36650</v>
      </c>
      <c r="F120" s="35">
        <v>0</v>
      </c>
      <c r="G120" s="8">
        <f t="shared" ref="G120:G126" si="30">F120*$B$117</f>
        <v>0</v>
      </c>
      <c r="H120" s="33">
        <f t="shared" ref="H120:H126" si="31">IF(F120&gt;0,1,0)</f>
        <v>0</v>
      </c>
      <c r="I120" s="21"/>
      <c r="J120" s="18"/>
      <c r="K120" s="13"/>
      <c r="L120" s="5"/>
      <c r="M120" s="5"/>
      <c r="N120" s="8" t="str">
        <f t="shared" ref="N120:N126" si="32">IF(F120&gt;=2,"обмен","нет")</f>
        <v>нет</v>
      </c>
      <c r="O120" s="28"/>
    </row>
    <row r="121" spans="1:17" x14ac:dyDescent="0.2">
      <c r="A121" s="4">
        <f t="shared" ref="A121:A126" si="33">A120+1</f>
        <v>3</v>
      </c>
      <c r="B121" s="11" t="s">
        <v>22</v>
      </c>
      <c r="C121" s="5" t="s">
        <v>99</v>
      </c>
      <c r="D121" s="5"/>
      <c r="E121" s="54">
        <v>36650</v>
      </c>
      <c r="F121" s="35">
        <v>0</v>
      </c>
      <c r="G121" s="8">
        <f t="shared" si="30"/>
        <v>0</v>
      </c>
      <c r="H121" s="33">
        <f t="shared" si="31"/>
        <v>0</v>
      </c>
      <c r="I121" s="21"/>
      <c r="J121" s="18"/>
      <c r="K121" s="13"/>
      <c r="L121" s="5"/>
      <c r="M121" s="5"/>
      <c r="N121" s="8" t="str">
        <f t="shared" si="32"/>
        <v>нет</v>
      </c>
      <c r="O121" s="28"/>
    </row>
    <row r="122" spans="1:17" x14ac:dyDescent="0.2">
      <c r="A122" s="4">
        <f t="shared" si="33"/>
        <v>4</v>
      </c>
      <c r="B122" s="11" t="s">
        <v>59</v>
      </c>
      <c r="C122" s="5" t="s">
        <v>99</v>
      </c>
      <c r="D122" s="5"/>
      <c r="E122" s="54">
        <v>36650</v>
      </c>
      <c r="F122" s="35">
        <v>0</v>
      </c>
      <c r="G122" s="8">
        <f t="shared" si="30"/>
        <v>0</v>
      </c>
      <c r="H122" s="33">
        <f t="shared" si="31"/>
        <v>0</v>
      </c>
      <c r="I122" s="21"/>
      <c r="J122" s="18"/>
      <c r="K122" s="13"/>
      <c r="L122" s="5"/>
      <c r="M122" s="5"/>
      <c r="N122" s="8" t="str">
        <f t="shared" si="32"/>
        <v>нет</v>
      </c>
      <c r="O122" s="28"/>
    </row>
    <row r="123" spans="1:17" x14ac:dyDescent="0.2">
      <c r="A123" s="4">
        <f t="shared" si="33"/>
        <v>5</v>
      </c>
      <c r="B123" s="11" t="s">
        <v>60</v>
      </c>
      <c r="C123" s="5"/>
      <c r="D123" s="5" t="s">
        <v>99</v>
      </c>
      <c r="E123" s="54">
        <v>36650</v>
      </c>
      <c r="F123" s="35">
        <v>0</v>
      </c>
      <c r="G123" s="8">
        <f t="shared" si="30"/>
        <v>0</v>
      </c>
      <c r="H123" s="33">
        <f t="shared" si="31"/>
        <v>0</v>
      </c>
      <c r="I123" s="21"/>
      <c r="J123" s="18"/>
      <c r="K123" s="13"/>
      <c r="L123" s="5"/>
      <c r="M123" s="5"/>
      <c r="N123" s="8" t="str">
        <f t="shared" si="32"/>
        <v>нет</v>
      </c>
      <c r="O123" s="28"/>
    </row>
    <row r="124" spans="1:17" x14ac:dyDescent="0.2">
      <c r="A124" s="4">
        <f t="shared" si="33"/>
        <v>6</v>
      </c>
      <c r="B124" s="11" t="s">
        <v>28</v>
      </c>
      <c r="C124" s="5" t="s">
        <v>99</v>
      </c>
      <c r="D124" s="5"/>
      <c r="E124" s="54">
        <v>36650</v>
      </c>
      <c r="F124" s="35">
        <v>0</v>
      </c>
      <c r="G124" s="8">
        <f t="shared" si="30"/>
        <v>0</v>
      </c>
      <c r="H124" s="33">
        <f t="shared" si="31"/>
        <v>0</v>
      </c>
      <c r="I124" s="21"/>
      <c r="J124" s="18"/>
      <c r="K124" s="13"/>
      <c r="L124" s="5"/>
      <c r="M124" s="5"/>
      <c r="N124" s="8" t="str">
        <f t="shared" si="32"/>
        <v>нет</v>
      </c>
      <c r="O124" s="28"/>
    </row>
    <row r="125" spans="1:17" x14ac:dyDescent="0.2">
      <c r="A125" s="4">
        <f t="shared" si="33"/>
        <v>7</v>
      </c>
      <c r="B125" s="11" t="s">
        <v>61</v>
      </c>
      <c r="C125" s="5"/>
      <c r="D125" s="5" t="s">
        <v>99</v>
      </c>
      <c r="E125" s="54">
        <v>36650</v>
      </c>
      <c r="F125" s="35">
        <v>0</v>
      </c>
      <c r="G125" s="8">
        <f t="shared" si="30"/>
        <v>0</v>
      </c>
      <c r="H125" s="33">
        <f t="shared" si="31"/>
        <v>0</v>
      </c>
      <c r="I125" s="21"/>
      <c r="J125" s="18"/>
      <c r="K125" s="13"/>
      <c r="L125" s="5"/>
      <c r="M125" s="5"/>
      <c r="N125" s="8" t="str">
        <f t="shared" si="32"/>
        <v>нет</v>
      </c>
      <c r="O125" s="28"/>
    </row>
    <row r="126" spans="1:17" x14ac:dyDescent="0.2">
      <c r="A126" s="4">
        <f t="shared" si="33"/>
        <v>8</v>
      </c>
      <c r="B126" s="11" t="s">
        <v>62</v>
      </c>
      <c r="C126" s="5" t="s">
        <v>99</v>
      </c>
      <c r="D126" s="5"/>
      <c r="E126" s="54">
        <v>36650</v>
      </c>
      <c r="F126" s="35">
        <v>0</v>
      </c>
      <c r="G126" s="8">
        <f t="shared" si="30"/>
        <v>0</v>
      </c>
      <c r="H126" s="33">
        <f t="shared" si="31"/>
        <v>0</v>
      </c>
      <c r="I126" s="21"/>
      <c r="J126" s="18"/>
      <c r="K126" s="13"/>
      <c r="L126" s="5"/>
      <c r="M126" s="5"/>
      <c r="N126" s="8" t="str">
        <f t="shared" si="32"/>
        <v>нет</v>
      </c>
      <c r="O126" s="28"/>
    </row>
    <row r="127" spans="1:17" x14ac:dyDescent="0.2">
      <c r="A127" s="4"/>
      <c r="B127" s="19" t="s">
        <v>76</v>
      </c>
      <c r="C127" s="10"/>
      <c r="D127" s="10"/>
      <c r="E127" s="53"/>
      <c r="F127" s="10">
        <f>ROWS(B119:B126)+1-SUMIF(H119:H126,"&gt;=1")</f>
        <v>9</v>
      </c>
      <c r="G127" s="1"/>
      <c r="H127" s="1"/>
      <c r="I127" s="13"/>
      <c r="J127" s="13"/>
      <c r="K127" s="13"/>
      <c r="L127" s="25"/>
      <c r="M127" s="25"/>
      <c r="N127" s="23"/>
      <c r="O127" s="3"/>
    </row>
    <row r="128" spans="1:17" x14ac:dyDescent="0.2">
      <c r="A128" s="4"/>
      <c r="B128" s="4"/>
      <c r="C128" s="50"/>
      <c r="D128" s="50"/>
      <c r="E128" s="51"/>
      <c r="F128" s="1"/>
      <c r="G128" s="1"/>
      <c r="H128" s="1"/>
      <c r="I128" s="13"/>
      <c r="J128" s="13"/>
      <c r="K128" s="13"/>
      <c r="L128" s="23"/>
      <c r="M128" s="23"/>
      <c r="N128" s="24"/>
      <c r="O128" s="4"/>
    </row>
    <row r="129" spans="1:15" x14ac:dyDescent="0.2">
      <c r="A129" s="4"/>
      <c r="B129" s="4">
        <v>1</v>
      </c>
      <c r="C129" s="50"/>
      <c r="D129" s="50"/>
      <c r="E129" s="51"/>
      <c r="F129" s="1" t="s">
        <v>63</v>
      </c>
      <c r="G129" s="1"/>
      <c r="H129" s="1"/>
      <c r="I129" s="13"/>
      <c r="J129" s="13"/>
      <c r="K129" s="13"/>
      <c r="L129" s="75"/>
      <c r="M129" s="75"/>
      <c r="N129" s="76" t="s">
        <v>78</v>
      </c>
      <c r="O129" s="76"/>
    </row>
    <row r="130" spans="1:15" x14ac:dyDescent="0.2">
      <c r="A130" s="4"/>
      <c r="B130" s="11"/>
      <c r="C130" s="14" t="s">
        <v>79</v>
      </c>
      <c r="D130" s="14" t="s">
        <v>80</v>
      </c>
      <c r="E130" s="62" t="s">
        <v>98</v>
      </c>
      <c r="F130" s="14" t="s">
        <v>1</v>
      </c>
      <c r="G130" s="6">
        <f>SUM(G131:G133)</f>
        <v>0</v>
      </c>
      <c r="H130" s="6">
        <f>SUM(H131:H133)</f>
        <v>0</v>
      </c>
      <c r="I130" s="22" t="s">
        <v>79</v>
      </c>
      <c r="J130" s="22" t="s">
        <v>80</v>
      </c>
      <c r="K130" s="7"/>
      <c r="L130" s="8"/>
      <c r="M130" s="8"/>
      <c r="N130" s="29" t="s">
        <v>79</v>
      </c>
      <c r="O130" s="29" t="s">
        <v>80</v>
      </c>
    </row>
    <row r="131" spans="1:15" x14ac:dyDescent="0.2">
      <c r="A131" s="4">
        <v>1</v>
      </c>
      <c r="B131" s="11" t="s">
        <v>64</v>
      </c>
      <c r="C131" s="5"/>
      <c r="D131" s="5"/>
      <c r="E131" s="54"/>
      <c r="F131" s="35">
        <v>0</v>
      </c>
      <c r="G131" s="8">
        <f>F131*$B$129</f>
        <v>0</v>
      </c>
      <c r="H131" s="33">
        <f>IF(F131&gt;0,1,0)</f>
        <v>0</v>
      </c>
      <c r="I131" s="21"/>
      <c r="J131" s="18"/>
      <c r="K131" s="13"/>
      <c r="L131" s="5"/>
      <c r="M131" s="5"/>
      <c r="N131" s="8" t="str">
        <f>IF(F131&gt;=2,"обмен","нет")</f>
        <v>нет</v>
      </c>
      <c r="O131" s="28"/>
    </row>
    <row r="132" spans="1:15" x14ac:dyDescent="0.2">
      <c r="A132" s="4">
        <f>A131+1</f>
        <v>2</v>
      </c>
      <c r="B132" s="11" t="s">
        <v>65</v>
      </c>
      <c r="C132" s="5" t="s">
        <v>99</v>
      </c>
      <c r="D132" s="5" t="s">
        <v>99</v>
      </c>
      <c r="E132" s="54">
        <v>36311</v>
      </c>
      <c r="F132" s="32">
        <f>I132+J132</f>
        <v>0</v>
      </c>
      <c r="G132" s="8">
        <f>F132*$B$129</f>
        <v>0</v>
      </c>
      <c r="H132" s="33">
        <f>IF(I132=0,IF(J132=0,0,1),IF(J132=0,1,2))</f>
        <v>0</v>
      </c>
      <c r="I132" s="30">
        <v>0</v>
      </c>
      <c r="J132" s="30">
        <v>0</v>
      </c>
      <c r="K132" s="13"/>
      <c r="L132" s="26"/>
      <c r="M132" s="26"/>
      <c r="N132" s="27" t="str">
        <f>IF(I132&gt;=2,"обмен","нет")</f>
        <v>нет</v>
      </c>
      <c r="O132" s="27" t="str">
        <f>IF(J132&gt;=2,"обмен","нет")</f>
        <v>нет</v>
      </c>
    </row>
    <row r="133" spans="1:15" x14ac:dyDescent="0.2">
      <c r="A133" s="4">
        <f>A132+1</f>
        <v>3</v>
      </c>
      <c r="B133" s="11" t="s">
        <v>66</v>
      </c>
      <c r="C133" s="5"/>
      <c r="D133" s="5" t="s">
        <v>99</v>
      </c>
      <c r="E133" s="54">
        <v>37222</v>
      </c>
      <c r="F133" s="35">
        <v>0</v>
      </c>
      <c r="G133" s="8">
        <f>F133*$B$129</f>
        <v>0</v>
      </c>
      <c r="H133" s="33">
        <f>IF(F133&gt;0,1,0)</f>
        <v>0</v>
      </c>
      <c r="I133" s="21"/>
      <c r="J133" s="18"/>
      <c r="K133" s="13"/>
      <c r="L133" s="5"/>
      <c r="M133" s="5"/>
      <c r="N133" s="8" t="str">
        <f>IF(F133&gt;=2,"обмен","нет")</f>
        <v>нет</v>
      </c>
      <c r="O133" s="28"/>
    </row>
    <row r="134" spans="1:15" x14ac:dyDescent="0.2">
      <c r="A134" s="4"/>
      <c r="B134" s="19" t="s">
        <v>76</v>
      </c>
      <c r="C134" s="10"/>
      <c r="D134" s="10"/>
      <c r="E134" s="53"/>
      <c r="F134" s="10">
        <f>ROWS(B131:B133)+1-SUMIF(H131:H133,"&gt;=1")</f>
        <v>4</v>
      </c>
      <c r="G134" s="1"/>
      <c r="H134" s="1"/>
      <c r="I134" s="13"/>
      <c r="J134" s="13"/>
      <c r="K134" s="13"/>
      <c r="L134" s="25"/>
      <c r="M134" s="25"/>
      <c r="N134" s="23"/>
      <c r="O134" s="3"/>
    </row>
  </sheetData>
  <mergeCells count="14">
    <mergeCell ref="L129:M129"/>
    <mergeCell ref="N129:O129"/>
    <mergeCell ref="L97:M97"/>
    <mergeCell ref="N97:O97"/>
    <mergeCell ref="L117:M117"/>
    <mergeCell ref="N117:O117"/>
    <mergeCell ref="N61:O61"/>
    <mergeCell ref="L3:M3"/>
    <mergeCell ref="N3:O3"/>
    <mergeCell ref="L13:M13"/>
    <mergeCell ref="N13:O13"/>
    <mergeCell ref="L24:M24"/>
    <mergeCell ref="N24:O24"/>
    <mergeCell ref="L61:M61"/>
  </mergeCells>
  <phoneticPr fontId="12" type="noConversion"/>
  <pageMargins left="0.39370078740157483" right="0.39370078740157483" top="0.39370078740157483" bottom="0.39370078740157483" header="0.39370078740157483" footer="0.39370078740157483"/>
  <pageSetup paperSize="9" scale="70" fitToHeight="2" orientation="portrait" r:id="rId1"/>
  <headerFooter alignWithMargins="0"/>
  <ignoredErrors>
    <ignoredError sqref="I42:J43 H100:K100 K115:K133 N4:O7 H115:H133 J67:J78 K101 I52:I53 I80:I82 H101 I67:I78 I89:I92 I45:I50 I120:I133 I62:I63 I115:I118 I101 H66:H86 N11:O27 K62:K64 J133 N101:O101 J115:J118 N9:O9 I85:J86 H45:H54 J45:K50 K44 N42:O43 N29:O40 I94:I96 H88:H96 K88:K96 K66:K86 K87 J97 K97 H97 I97 K56:K60 H56:H60 I56:I60 J56:J60 H44 J61 I61 H61 K61 H42:H43 K42:K43 P104:Q151 N44:O44 N45:O54 N66:O86 N61:O61 N115:O133 N97:O97 J101 N88:O96 N104:O114 N56:O60 J89:J92 L134:O151 N87:O87 N55:O55 H103:K103 N98:O98 I98 Q65 K98 H62:H64 P101:Q101 J98 J62:J63 N62:O64 P44:Q64 P66:Q98 H65:K65 J52:K53 K51 K54 J80:J82 J94:J96 J120:J131 N100:Q100 N103:Q103 N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Монеты</vt:lpstr>
    </vt:vector>
  </TitlesOfParts>
  <Company>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Андрей</cp:lastModifiedBy>
  <cp:lastPrinted>2011-05-16T11:25:14Z</cp:lastPrinted>
  <dcterms:created xsi:type="dcterms:W3CDTF">2011-01-03T04:39:20Z</dcterms:created>
  <dcterms:modified xsi:type="dcterms:W3CDTF">2011-11-07T11:26:03Z</dcterms:modified>
</cp:coreProperties>
</file>